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tabRatio="927" firstSheet="1" activeTab="23"/>
  </bookViews>
  <sheets>
    <sheet name="501" sheetId="1" r:id="rId1"/>
    <sheet name="502" sheetId="2" r:id="rId2"/>
    <sheet name="503" sheetId="3" r:id="rId3"/>
    <sheet name="504" sheetId="4" r:id="rId4"/>
    <sheet name="506" sheetId="5" r:id="rId5"/>
    <sheet name="506к" sheetId="6" r:id="rId6"/>
    <sheet name="507" sheetId="7" r:id="rId7"/>
    <sheet name="508" sheetId="8" r:id="rId8"/>
    <sheet name="509" sheetId="9" r:id="rId9"/>
    <sheet name="510" sheetId="10" r:id="rId10"/>
    <sheet name="511" sheetId="11" r:id="rId11"/>
    <sheet name="512" sheetId="12" r:id="rId12"/>
    <sheet name="513" sheetId="13" r:id="rId13"/>
    <sheet name="514" sheetId="14" r:id="rId14"/>
    <sheet name="515" sheetId="15" r:id="rId15"/>
    <sheet name="516" sheetId="16" r:id="rId16"/>
    <sheet name="517" sheetId="17" r:id="rId17"/>
    <sheet name="518" sheetId="18" r:id="rId18"/>
    <sheet name="519" sheetId="19" r:id="rId19"/>
    <sheet name="520" sheetId="20" r:id="rId20"/>
    <sheet name="521" sheetId="21" r:id="rId21"/>
    <sheet name="522" sheetId="22" r:id="rId22"/>
    <sheet name="523" sheetId="23" r:id="rId23"/>
    <sheet name="525" sheetId="24" r:id="rId24"/>
    <sheet name="526" sheetId="25" r:id="rId25"/>
    <sheet name="527" sheetId="26" r:id="rId26"/>
    <sheet name="527к" sheetId="27" r:id="rId27"/>
    <sheet name="528" sheetId="28" r:id="rId28"/>
    <sheet name="529" sheetId="29" r:id="rId29"/>
    <sheet name="530" sheetId="30" r:id="rId30"/>
    <sheet name="531" sheetId="31" r:id="rId31"/>
    <sheet name="532" sheetId="32" r:id="rId32"/>
    <sheet name="533" sheetId="33" r:id="rId33"/>
    <sheet name="535" sheetId="34" r:id="rId34"/>
    <sheet name="536" sheetId="35" r:id="rId35"/>
    <sheet name="538" sheetId="36" r:id="rId36"/>
    <sheet name="539" sheetId="37" r:id="rId37"/>
    <sheet name="541т" sheetId="38" r:id="rId38"/>
    <sheet name="542" sheetId="39" r:id="rId39"/>
    <sheet name="544" sheetId="40" r:id="rId40"/>
    <sheet name="545" sheetId="41" r:id="rId41"/>
    <sheet name="546" sheetId="42" r:id="rId42"/>
  </sheets>
  <definedNames/>
  <calcPr fullCalcOnLoad="1"/>
</workbook>
</file>

<file path=xl/sharedStrings.xml><?xml version="1.0" encoding="utf-8"?>
<sst xmlns="http://schemas.openxmlformats.org/spreadsheetml/2006/main" count="2638" uniqueCount="312">
  <si>
    <t>в1</t>
  </si>
  <si>
    <t>в2</t>
  </si>
  <si>
    <t>в3</t>
  </si>
  <si>
    <t>у1</t>
  </si>
  <si>
    <t>у2</t>
  </si>
  <si>
    <t>у3</t>
  </si>
  <si>
    <t>у4</t>
  </si>
  <si>
    <t>у6</t>
  </si>
  <si>
    <t>у5</t>
  </si>
  <si>
    <t>пт,вых</t>
  </si>
  <si>
    <t>кр.пт, вых</t>
  </si>
  <si>
    <t>Владивосток</t>
  </si>
  <si>
    <t>Перевозчик</t>
  </si>
  <si>
    <t>Дата введения</t>
  </si>
  <si>
    <t>№ маршрута</t>
  </si>
  <si>
    <t>№ графика</t>
  </si>
  <si>
    <t>№ рейса</t>
  </si>
  <si>
    <t>Уссурийск</t>
  </si>
  <si>
    <t>ООО "Ространс-Приморье"</t>
  </si>
  <si>
    <t>населенный пункт</t>
  </si>
  <si>
    <t>остановка</t>
  </si>
  <si>
    <t>АВ</t>
  </si>
  <si>
    <t>Жд Вокзал</t>
  </si>
  <si>
    <t>Дни следования</t>
  </si>
  <si>
    <t>еж</t>
  </si>
  <si>
    <t xml:space="preserve">Информация актуализирована по состоянию на </t>
  </si>
  <si>
    <t>время следования</t>
  </si>
  <si>
    <t>Прямое направление Владивосток - Уссурийск</t>
  </si>
  <si>
    <t>Артем</t>
  </si>
  <si>
    <t>АС "Аэропорт"</t>
  </si>
  <si>
    <t>Раздольное</t>
  </si>
  <si>
    <t>Обратное направление Уссурийск - Владивосток</t>
  </si>
  <si>
    <t>ООО "Авто-Каб"</t>
  </si>
  <si>
    <t>ООО "ТК "Исток-М"</t>
  </si>
  <si>
    <t>ООО "Автоколонна №1273"</t>
  </si>
  <si>
    <t>© AlexeyVVO, 2007-2009. Использование материалов и фотографий без разрешения автора запрещено</t>
  </si>
  <si>
    <t>ООО "Приморье Групп С"</t>
  </si>
  <si>
    <t>ООО "Междугородние перевозки " г. Спасск</t>
  </si>
  <si>
    <t>Сибирцево</t>
  </si>
  <si>
    <t>АС</t>
  </si>
  <si>
    <t>Черниговка</t>
  </si>
  <si>
    <t>Спасск-Дальний</t>
  </si>
  <si>
    <t>АС ОАО "ПриморАвтоТранс"</t>
  </si>
  <si>
    <t>АС ООО "Приморье Групп С"</t>
  </si>
  <si>
    <t>Прямое направление Владивосток - Спасск-Дальний</t>
  </si>
  <si>
    <t>Обратное направление Спасск-Дальний - Владивосток</t>
  </si>
  <si>
    <t>Прямое направление Владивосток - Дальнегорск</t>
  </si>
  <si>
    <t>ООО "Дальнегорское АТП"</t>
  </si>
  <si>
    <t>ООО "Фурман"</t>
  </si>
  <si>
    <t>ООО "Приморье-Такси"</t>
  </si>
  <si>
    <t>ч/день</t>
  </si>
  <si>
    <t>Ивановка</t>
  </si>
  <si>
    <t>Анучино</t>
  </si>
  <si>
    <t>Арсеньев</t>
  </si>
  <si>
    <t>Кавалерово</t>
  </si>
  <si>
    <t>Дальнегорск</t>
  </si>
  <si>
    <t>Обратное направление Дальнегорск - Владивосток</t>
  </si>
  <si>
    <t>Прямое направление Владивосток - Большой Камень</t>
  </si>
  <si>
    <t>а2</t>
  </si>
  <si>
    <t>а1</t>
  </si>
  <si>
    <t>б1</t>
  </si>
  <si>
    <t>б2</t>
  </si>
  <si>
    <t>б3</t>
  </si>
  <si>
    <t>а3</t>
  </si>
  <si>
    <t>б4</t>
  </si>
  <si>
    <t>а4</t>
  </si>
  <si>
    <t>ЧП Басараб</t>
  </si>
  <si>
    <t>ООО "Большекаменское АТП"</t>
  </si>
  <si>
    <t>*</t>
  </si>
  <si>
    <t>Шкотово</t>
  </si>
  <si>
    <t>Большой Камень</t>
  </si>
  <si>
    <t>Обратное направление Большой Камень - Владивосток</t>
  </si>
  <si>
    <t>вс, доп</t>
  </si>
  <si>
    <t>* - отправляется с ост. "17 км"</t>
  </si>
  <si>
    <t>вс</t>
  </si>
  <si>
    <t>пт</t>
  </si>
  <si>
    <t>а5</t>
  </si>
  <si>
    <t>Прямое направление Владивосток - Находка</t>
  </si>
  <si>
    <t>н4д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</si>
  <si>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</si>
  <si>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</si>
  <si>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</si>
  <si>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</si>
  <si>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</si>
  <si>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</si>
  <si>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</si>
  <si>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</si>
  <si>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</si>
  <si>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н1</t>
  </si>
  <si>
    <t>н2</t>
  </si>
  <si>
    <t>н3</t>
  </si>
  <si>
    <t>н4</t>
  </si>
  <si>
    <t>н5</t>
  </si>
  <si>
    <t>н6</t>
  </si>
  <si>
    <t>в3д</t>
  </si>
  <si>
    <t>н7</t>
  </si>
  <si>
    <t>н8</t>
  </si>
  <si>
    <t>н9</t>
  </si>
  <si>
    <t>н1д</t>
  </si>
  <si>
    <t>н10</t>
  </si>
  <si>
    <t>н11</t>
  </si>
  <si>
    <t>н2д</t>
  </si>
  <si>
    <t>н12</t>
  </si>
  <si>
    <t>ООО "Находкинский Автотранспортный Альянс"</t>
  </si>
  <si>
    <t>ООО "Ориент-Авто-Люкс"</t>
  </si>
  <si>
    <t>пн,сб, доп</t>
  </si>
  <si>
    <t>пт,вс</t>
  </si>
  <si>
    <t>пт, доп</t>
  </si>
  <si>
    <t>пт,вс, доп</t>
  </si>
  <si>
    <t>Фокино</t>
  </si>
  <si>
    <t>Находка</t>
  </si>
  <si>
    <t>Обратное направление  Находка - Владивосток</t>
  </si>
  <si>
    <t>в2д</t>
  </si>
  <si>
    <t>в1д</t>
  </si>
  <si>
    <t>ЖдВ</t>
  </si>
  <si>
    <t>н3д</t>
  </si>
  <si>
    <t>пн, доп</t>
  </si>
  <si>
    <t>н13</t>
  </si>
  <si>
    <t>н5д</t>
  </si>
  <si>
    <t>в4д</t>
  </si>
  <si>
    <t>в5д</t>
  </si>
  <si>
    <t>в6д</t>
  </si>
  <si>
    <t>Кроме указанных рейсов, имеются следующие "резервом" рейсы: ориентировочно в 20.15 по пт из Большого Камня и в 19.10 из Владивостока по вс</t>
  </si>
  <si>
    <t xml:space="preserve">Кроме указанных рейсов, по пятницам при назначении дополнительных графиков №в3д, в4д, в5д, в6д, в обратном направлении из Находки они отправляются "резервом" сразу по приходу из Владивостока </t>
  </si>
  <si>
    <t>Прямое направление Владивосток  -  Арсеньев - Кавалерово</t>
  </si>
  <si>
    <t>ООО "Приморье-Арсеньев-3"</t>
  </si>
  <si>
    <t>ООО "ВладивостокАвтоТранс"</t>
  </si>
  <si>
    <t>Чугуевка</t>
  </si>
  <si>
    <t>Обратное направление Кавалерово - Арсеньев - Владивосток</t>
  </si>
  <si>
    <t>При движении из Владивостока автобусом ООО "Приморье-Арсеньев-3" производится пересадка в г. Арсеньев в стыковочный автобус</t>
  </si>
  <si>
    <t>Прямое направление Владивосток  -  Ольга</t>
  </si>
  <si>
    <t>ООО "Междугородние перевозки" г. Вл-к</t>
  </si>
  <si>
    <t>дни следования</t>
  </si>
  <si>
    <t>пн,ср,пт</t>
  </si>
  <si>
    <t>вт,чт,сб</t>
  </si>
  <si>
    <t>Владимиро-Александровское</t>
  </si>
  <si>
    <t>Сергеевка</t>
  </si>
  <si>
    <t>Лазо</t>
  </si>
  <si>
    <t>Милоградово</t>
  </si>
  <si>
    <t>Моряк-Рыболов</t>
  </si>
  <si>
    <t>Щербаковка</t>
  </si>
  <si>
    <t>Горноводное</t>
  </si>
  <si>
    <t>Ольга</t>
  </si>
  <si>
    <t xml:space="preserve">Обратное направление Ольга - Владивосток </t>
  </si>
  <si>
    <t>вт,чт,вс</t>
  </si>
  <si>
    <t>В период распутицы заезд в с. Моряк-Рыболов отменяется</t>
  </si>
  <si>
    <t>Прямое направление Владивосток - Лучегорск</t>
  </si>
  <si>
    <t>Кировский</t>
  </si>
  <si>
    <t>Горные Ключи</t>
  </si>
  <si>
    <t>Дальнереченск</t>
  </si>
  <si>
    <t>Лучегорск</t>
  </si>
  <si>
    <t>Обратное направление Лучегорск - Владивосток</t>
  </si>
  <si>
    <t>Лесозаводск</t>
  </si>
  <si>
    <t>ООО "Стоик-ДВ"</t>
  </si>
  <si>
    <t>Прямое направление Владивосток  -  Преображение</t>
  </si>
  <si>
    <t>ООО "РосТранс-Приморье"</t>
  </si>
  <si>
    <t>Новая Москва</t>
  </si>
  <si>
    <t>Преображение</t>
  </si>
  <si>
    <t xml:space="preserve">Обратное направление Преображение - Владивосток </t>
  </si>
  <si>
    <t>Киевка</t>
  </si>
  <si>
    <t>Заезд в с. Киевка введен с 21.07.09, возможно, только на пляжный сезон</t>
  </si>
  <si>
    <t>Прямое направление Владивосток - Лесозаводск</t>
  </si>
  <si>
    <t>ООО "Тримас"</t>
  </si>
  <si>
    <t>Жд Вокзал ст. Ружино</t>
  </si>
  <si>
    <t>Обратное направление Лесозаводск - Владивосток</t>
  </si>
  <si>
    <t>Прямое направление Владивосток - Хороль</t>
  </si>
  <si>
    <t>1*</t>
  </si>
  <si>
    <t>2*</t>
  </si>
  <si>
    <t>Хороль</t>
  </si>
  <si>
    <t>Обратное направление Хороль - Владивосток</t>
  </si>
  <si>
    <t>Примечание: * - график №1 обслуживается микроавтобусами по ср,пт и вых, график №2 - по ср,чт и вых; в остальные дни работают автобусы средней и большой вместимости</t>
  </si>
  <si>
    <t>ООО "Хорольское АТП ПриморАвтоТранс"</t>
  </si>
  <si>
    <t>Прямое направление Владивосток  -  Партизанск</t>
  </si>
  <si>
    <t xml:space="preserve">ООО "АТП "Тримас" </t>
  </si>
  <si>
    <t>ЧП Степанов</t>
  </si>
  <si>
    <t>Партизанск</t>
  </si>
  <si>
    <t>Обратное направление Партизанск - Владивосток</t>
  </si>
  <si>
    <t>Все рейсы маршрута следует через с. Новороссия и Центральное</t>
  </si>
  <si>
    <t>Прямое направление Владивосток - Камень-Рыболов</t>
  </si>
  <si>
    <t>ООО "Ханкайское АТП"</t>
  </si>
  <si>
    <t>Камень-Рыболов</t>
  </si>
  <si>
    <t>Обратное направление Камень-Рыболов - Владивосток</t>
  </si>
  <si>
    <t>Примечание: в связи с аварийным состоянием моста через р. Мельгуновку ООО "РосТранс-Приморье"обслуживает маршрут автобусами большой вместимости на участке Владивосток-Хороль, далее следует автобус средней вместимости, остальные перевозчики работают на всем протяжении маршрута на автобусах средней вместимости</t>
  </si>
  <si>
    <t>Прямое направление Владивосток - Терней</t>
  </si>
  <si>
    <t>вт,чт,вых</t>
  </si>
  <si>
    <t>Терней</t>
  </si>
  <si>
    <t>Обратное направление Терней - Владивосток</t>
  </si>
  <si>
    <t>пн,ср,пт,вс</t>
  </si>
  <si>
    <t>Прямое направление Владивосток - Горные Ключи</t>
  </si>
  <si>
    <t>Обратное направление Горные Ключи - Владивосток</t>
  </si>
  <si>
    <t>Прямое направление Владивосток - Ярославский</t>
  </si>
  <si>
    <t>ООО "ВладивостоАвтоТранс"</t>
  </si>
  <si>
    <t>Ярославский</t>
  </si>
  <si>
    <t>Обратное направление Ярославский - Владивосток</t>
  </si>
  <si>
    <t>Прямое направление Владивосток - Дальнереченск</t>
  </si>
  <si>
    <t>ООО "ДальнереченскАвтоТранс"</t>
  </si>
  <si>
    <t>пн,ср,пт,сб</t>
  </si>
  <si>
    <t>Обратное направление Дальнереченск - Владивосток</t>
  </si>
  <si>
    <t>вт,чт</t>
  </si>
  <si>
    <t>кр.сб</t>
  </si>
  <si>
    <t>Прямое направление Владивосток - Сергеевка</t>
  </si>
  <si>
    <t>пт,сб, доп</t>
  </si>
  <si>
    <t>Обратное направление  Сергеевка - Владивосток</t>
  </si>
  <si>
    <t>сб, доп</t>
  </si>
  <si>
    <t>Прямое направление Владивосток  -  Арсеньев</t>
  </si>
  <si>
    <t>ООО "Приморье-Такси</t>
  </si>
  <si>
    <t>Обратное направление Арсеньев - Владивосток</t>
  </si>
  <si>
    <t>Кроме укаазнных рейсов, ориентировочно в период с 7.40 до 8.30 через день из Владивостока отправляется 2резервом", автобус ООО "АТП "Приморье-Такси", прибывающий графиком №7 маршрута №503 из Дальнегорска</t>
  </si>
  <si>
    <t>ООО "Междугородние перевозки" г. Владивосток</t>
  </si>
  <si>
    <t>~2006</t>
  </si>
  <si>
    <t>Барабаш</t>
  </si>
  <si>
    <t>ост. "Микрорайон"</t>
  </si>
  <si>
    <t>ост. "Морская"</t>
  </si>
  <si>
    <t xml:space="preserve">Славянка </t>
  </si>
  <si>
    <t xml:space="preserve">Зарубино </t>
  </si>
  <si>
    <t>Обратное направление Зарубино - Владивосток</t>
  </si>
  <si>
    <t>Прямое направление  Владивосток - Зарубино</t>
  </si>
  <si>
    <t>Прямое направление  Владивосток - Покровка</t>
  </si>
  <si>
    <t>ООО "Октябрьское АТП"</t>
  </si>
  <si>
    <t>Покровка</t>
  </si>
  <si>
    <t>Обратное направление Покровка - Владивосток</t>
  </si>
  <si>
    <t>Прямое направление  Владивосток - Липовцы</t>
  </si>
  <si>
    <t>Липовцы</t>
  </si>
  <si>
    <t>пн,вт,пт,сб</t>
  </si>
  <si>
    <t>Обратное направление Липовцы - Владивосток</t>
  </si>
  <si>
    <t>Прямое направление  Владивосток - Пограничный</t>
  </si>
  <si>
    <t>Обратное направление Пограничный - Владивосток</t>
  </si>
  <si>
    <t>Пограничный</t>
  </si>
  <si>
    <t>ООО "Пограничное АТП"</t>
  </si>
  <si>
    <t>Жариково</t>
  </si>
  <si>
    <t>Пржевальский</t>
  </si>
  <si>
    <t>ООО "Славянское АТП"</t>
  </si>
  <si>
    <t>Обратное направление Славянка - Владивосток</t>
  </si>
  <si>
    <t>Прямое направление  Владивосток - Славянка</t>
  </si>
  <si>
    <t>Прямое направление Владивосток - Черниговка</t>
  </si>
  <si>
    <t>кр.ср,вс</t>
  </si>
  <si>
    <t>Обратное направление Черниговка - Владивосток</t>
  </si>
  <si>
    <t>МУП "ТП "Черниговка"</t>
  </si>
  <si>
    <t>Примечание: * - график №2 может обслуживаться автобусами малой вместимости</t>
  </si>
  <si>
    <t>Прямое направление Владивосток - Сибирцево</t>
  </si>
  <si>
    <t>527к</t>
  </si>
  <si>
    <t>Обратное направление Сибирцево - Владивосток</t>
  </si>
  <si>
    <t>Посьет</t>
  </si>
  <si>
    <t>ост. "Портовая"</t>
  </si>
  <si>
    <t>Прямое направление  Владивосток - Краскино</t>
  </si>
  <si>
    <t>Обратное направление Краскино - Владивосток</t>
  </si>
  <si>
    <t>ООО "АТП "Тримас"</t>
  </si>
  <si>
    <t>Прямое направление Владивосток  -  Арсеньев - Чугуевка</t>
  </si>
  <si>
    <t>Обратное направление Чугуевка - Арсеньев - Владивосток</t>
  </si>
  <si>
    <t>При движении из Владивостока производится пересадка в г. Арсеньев в стыковочный автобус</t>
  </si>
  <si>
    <t>Прямое направление Владивосток  -  Новошахтинский</t>
  </si>
  <si>
    <t>Михайловка</t>
  </si>
  <si>
    <t>Новошахтинский</t>
  </si>
  <si>
    <t>ООО "Чугуевское АТП</t>
  </si>
  <si>
    <t>пн,пт</t>
  </si>
  <si>
    <t>Прямое направление Владивосток - Новопокровка</t>
  </si>
  <si>
    <t>Новопокровка</t>
  </si>
  <si>
    <t>Обратное направление Новопокровка - Владивосток</t>
  </si>
  <si>
    <t>ООО "АТП "Приморье-Такси"</t>
  </si>
  <si>
    <t>ООО "Ольгинское АТП"</t>
  </si>
  <si>
    <t>сб</t>
  </si>
  <si>
    <t>ср,пт</t>
  </si>
  <si>
    <t>Обратное направление Ольга - Кавалерово - Владивосток</t>
  </si>
  <si>
    <t>Прямое направление Владивосток - Кавалерово - Ольга</t>
  </si>
  <si>
    <t>Прямое направление Владивосток  -  Валентин</t>
  </si>
  <si>
    <t>Валентин</t>
  </si>
  <si>
    <t>Обратное направление Валентин - Владивосток</t>
  </si>
  <si>
    <t>Официально маршрут числится следующим до с.Лазо, фактически следует до п. Валентин</t>
  </si>
  <si>
    <t>Прямое направление Владивосток  -  Арсеньев - Яковлевка</t>
  </si>
  <si>
    <t>Яковлевка</t>
  </si>
  <si>
    <t>Обратное направление Яковлевка - Арсеньев - Владивосток</t>
  </si>
  <si>
    <t>Маршрут обслуживается автобусами большой вместимости достоверно по пн и пт в прямом направлении и по чт и вс - в обратном. В остальные дни вместимость автобуса зависит от количества проданных билетов</t>
  </si>
  <si>
    <t>ООО "Вита-3"</t>
  </si>
  <si>
    <t>Врангель</t>
  </si>
  <si>
    <t>ост. "Первостроителей"</t>
  </si>
  <si>
    <t>Прямое направление Владивосток - Врангель</t>
  </si>
  <si>
    <t>Обратное направление  Врангель - Владивосток</t>
  </si>
  <si>
    <t>Официально маршрут числится следующим до с. Арсеньев фактически следует до г. Арсеньев, хотя определенное количество мест бронируется под пассажиров от/до Анучино</t>
  </si>
  <si>
    <t>Прямое направление Владивосток  -  Анучино - Арсеньев</t>
  </si>
  <si>
    <t>Обратное направление Арсеньев - Анучино - Владивосток</t>
  </si>
  <si>
    <t>Прямое направление Владивосток - Кировский</t>
  </si>
  <si>
    <t>Обратное направление Кировский - Владивосток</t>
  </si>
  <si>
    <t>Прямое направление Владивосток - Южно-Морской</t>
  </si>
  <si>
    <t>Обратное направление   Южно-Морской - Владивосток</t>
  </si>
  <si>
    <t>Анна</t>
  </si>
  <si>
    <t>Южно-Морской</t>
  </si>
  <si>
    <t>Прямое направление Владивосток  -  Михайловка</t>
  </si>
  <si>
    <t>Обратное направление Михайловка- Владивосток</t>
  </si>
  <si>
    <t>Обратное направление Новошахтинский - Владивосток</t>
  </si>
  <si>
    <t>Прямое направление  Владивосток - Барабаш</t>
  </si>
  <si>
    <t>Обратное направление Барабаш - Владивосток</t>
  </si>
  <si>
    <t>Возможно обслуживание рейса микроавтобусом</t>
  </si>
  <si>
    <t>Рощино</t>
  </si>
  <si>
    <t>Вострецово</t>
  </si>
  <si>
    <t>Восток-2</t>
  </si>
  <si>
    <t>Прямое направление Владивосток - Восток-2</t>
  </si>
  <si>
    <t>Обратное направление Восток-2 - Владивосток</t>
  </si>
  <si>
    <t>ИП Фатихов</t>
  </si>
  <si>
    <t>Краскино</t>
  </si>
  <si>
    <t>С  21.07.09 введен заезд рейсов ООО "РосТранс-Приморье" в с. Андреевка. Скорее всего только на пляжный сезон</t>
  </si>
  <si>
    <t>506к</t>
  </si>
  <si>
    <t>Прямое направление Владивосток - Фокино</t>
  </si>
  <si>
    <t>Обратное направление Фокино - Владивосток</t>
  </si>
  <si>
    <t>График №2 обслуживается микроатобусами, фактическое время в пути на 2 часа быстрее</t>
  </si>
  <si>
    <t>ост "Силикатный з-д"</t>
  </si>
  <si>
    <t>Вольно-Надеждинское</t>
  </si>
  <si>
    <t>ООО "ДальТранс"</t>
  </si>
  <si>
    <t>541т</t>
  </si>
  <si>
    <t>Прямое направление Владивосток - Раздольное</t>
  </si>
  <si>
    <t>Обратное направление Раздольное - Владивосток</t>
  </si>
  <si>
    <t>Маршрут работает в режиме маршрутного такси. График №1 обслуживается автобусом малой вместимости, остальные графики - микроавтобусами. По воскресеньям графики №2,3,4 могут отменяться</t>
  </si>
  <si>
    <t>Фактически автобусы из Владивостока следуют лишь до Вострецово, в Рощино его встечает стыковочный автобус малой вместимости до Востока.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</si>
</sst>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C19]d\ mmmm\ yyyy\ &quot;г.&quot;"/>
    <numFmt numFmtId="170" formatCode="h:mm;@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8"/>
      <name val="Symbol"/>
      <family val="1"/>
    </font>
    <font>
      <sz val="8"/>
      <name val="Arial"/>
      <family val="2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8"/>
      <name val="Arial Cyr"/>
      <family val="0"/>
    </font>
    <font>
      <i/>
      <sz val="8"/>
      <name val="Arial Cyr"/>
      <family val="0"/>
    </font>
    <font>
      <b/>
      <sz val="8"/>
      <color indexed="12"/>
      <name val="Arial Cyr"/>
      <family val="0"/>
    </font>
    <font>
      <b/>
      <sz val="7"/>
      <name val="Arial Cy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7" fontId="6" fillId="0" borderId="10" xfId="42" applyNumberFormat="1" applyFont="1" applyBorder="1" applyAlignment="1" applyProtection="1">
      <alignment horizontal="center" vertical="center"/>
      <protection/>
    </xf>
    <xf numFmtId="0" fontId="5" fillId="0" borderId="10" xfId="42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20" fontId="2" fillId="0" borderId="17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20" fontId="2" fillId="20" borderId="14" xfId="0" applyNumberFormat="1" applyFont="1" applyFill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2" fillId="20" borderId="16" xfId="0" applyNumberFormat="1" applyFont="1" applyFill="1" applyBorder="1" applyAlignment="1">
      <alignment horizontal="center"/>
    </xf>
    <xf numFmtId="20" fontId="2" fillId="0" borderId="20" xfId="0" applyNumberFormat="1" applyFont="1" applyBorder="1" applyAlignment="1">
      <alignment horizontal="center"/>
    </xf>
    <xf numFmtId="20" fontId="2" fillId="20" borderId="17" xfId="0" applyNumberFormat="1" applyFont="1" applyFill="1" applyBorder="1" applyAlignment="1">
      <alignment horizontal="center"/>
    </xf>
    <xf numFmtId="20" fontId="2" fillId="20" borderId="18" xfId="0" applyNumberFormat="1" applyFont="1" applyFill="1" applyBorder="1" applyAlignment="1">
      <alignment horizontal="center"/>
    </xf>
    <xf numFmtId="20" fontId="2" fillId="20" borderId="13" xfId="0" applyNumberFormat="1" applyFont="1" applyFill="1" applyBorder="1" applyAlignment="1">
      <alignment horizontal="center"/>
    </xf>
    <xf numFmtId="20" fontId="2" fillId="20" borderId="1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5" fillId="0" borderId="10" xfId="42" applyNumberFormat="1" applyFont="1" applyBorder="1" applyAlignment="1" applyProtection="1">
      <alignment horizontal="center" vertical="center" wrapText="1"/>
      <protection/>
    </xf>
    <xf numFmtId="20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8" fillId="0" borderId="0" xfId="42" applyFont="1" applyAlignment="1" applyProtection="1">
      <alignment wrapText="1"/>
      <protection/>
    </xf>
    <xf numFmtId="20" fontId="2" fillId="0" borderId="24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20" fontId="2" fillId="0" borderId="26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0" xfId="42" applyNumberFormat="1" applyFont="1" applyBorder="1" applyAlignment="1" applyProtection="1">
      <alignment horizontal="center" vertical="center" wrapText="1"/>
      <protection/>
    </xf>
    <xf numFmtId="17" fontId="2" fillId="0" borderId="10" xfId="42" applyNumberFormat="1" applyFont="1" applyBorder="1" applyAlignment="1" applyProtection="1">
      <alignment horizontal="center" vertical="center"/>
      <protection/>
    </xf>
    <xf numFmtId="170" fontId="2" fillId="0" borderId="27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70" fontId="2" fillId="0" borderId="19" xfId="0" applyNumberFormat="1" applyFont="1" applyBorder="1" applyAlignment="1">
      <alignment horizontal="center" vertical="center"/>
    </xf>
    <xf numFmtId="170" fontId="2" fillId="0" borderId="28" xfId="0" applyNumberFormat="1" applyFont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170" fontId="2" fillId="0" borderId="25" xfId="0" applyNumberFormat="1" applyFont="1" applyBorder="1" applyAlignment="1">
      <alignment horizontal="center" vertical="center"/>
    </xf>
    <xf numFmtId="170" fontId="2" fillId="0" borderId="29" xfId="0" applyNumberFormat="1" applyFont="1" applyBorder="1" applyAlignment="1">
      <alignment horizontal="center" vertical="center"/>
    </xf>
    <xf numFmtId="170" fontId="2" fillId="0" borderId="26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 vertical="center"/>
    </xf>
    <xf numFmtId="170" fontId="2" fillId="0" borderId="30" xfId="0" applyNumberFormat="1" applyFont="1" applyBorder="1" applyAlignment="1">
      <alignment horizontal="center" vertical="center"/>
    </xf>
    <xf numFmtId="170" fontId="2" fillId="0" borderId="17" xfId="0" applyNumberFormat="1" applyFont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center"/>
    </xf>
    <xf numFmtId="170" fontId="2" fillId="0" borderId="31" xfId="0" applyNumberFormat="1" applyFont="1" applyBorder="1" applyAlignment="1">
      <alignment horizontal="center" vertical="center"/>
    </xf>
    <xf numFmtId="170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20" fontId="2" fillId="20" borderId="14" xfId="0" applyNumberFormat="1" applyFont="1" applyFill="1" applyBorder="1" applyAlignment="1">
      <alignment horizontal="center" vertical="center"/>
    </xf>
    <xf numFmtId="20" fontId="9" fillId="0" borderId="27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20" fontId="2" fillId="20" borderId="18" xfId="0" applyNumberFormat="1" applyFont="1" applyFill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170" fontId="9" fillId="0" borderId="29" xfId="0" applyNumberFormat="1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170" fontId="9" fillId="0" borderId="19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170" fontId="9" fillId="0" borderId="20" xfId="0" applyNumberFormat="1" applyFont="1" applyBorder="1" applyAlignment="1">
      <alignment horizontal="center" vertical="center"/>
    </xf>
    <xf numFmtId="0" fontId="5" fillId="0" borderId="32" xfId="42" applyNumberFormat="1" applyFont="1" applyBorder="1" applyAlignment="1" applyProtection="1">
      <alignment horizontal="center" vertical="center"/>
      <protection/>
    </xf>
    <xf numFmtId="0" fontId="5" fillId="0" borderId="22" xfId="42" applyNumberFormat="1" applyFont="1" applyBorder="1" applyAlignment="1" applyProtection="1">
      <alignment horizontal="center" vertical="center"/>
      <protection/>
    </xf>
    <xf numFmtId="0" fontId="7" fillId="0" borderId="32" xfId="42" applyNumberFormat="1" applyFont="1" applyBorder="1" applyAlignment="1" applyProtection="1">
      <alignment horizontal="center" vertical="center" wrapText="1"/>
      <protection/>
    </xf>
    <xf numFmtId="0" fontId="7" fillId="0" borderId="22" xfId="42" applyNumberFormat="1" applyFont="1" applyBorder="1" applyAlignment="1" applyProtection="1">
      <alignment horizontal="center" vertical="center" wrapText="1"/>
      <protection/>
    </xf>
    <xf numFmtId="17" fontId="6" fillId="0" borderId="32" xfId="42" applyNumberFormat="1" applyFont="1" applyBorder="1" applyAlignment="1" applyProtection="1">
      <alignment horizontal="center" vertical="center"/>
      <protection/>
    </xf>
    <xf numFmtId="17" fontId="6" fillId="0" borderId="22" xfId="42" applyNumberFormat="1" applyFont="1" applyBorder="1" applyAlignment="1" applyProtection="1">
      <alignment horizontal="center" vertical="center"/>
      <protection/>
    </xf>
    <xf numFmtId="170" fontId="9" fillId="0" borderId="27" xfId="0" applyNumberFormat="1" applyFont="1" applyBorder="1" applyAlignment="1">
      <alignment horizontal="center" vertical="center"/>
    </xf>
    <xf numFmtId="170" fontId="9" fillId="0" borderId="14" xfId="0" applyNumberFormat="1" applyFont="1" applyBorder="1" applyAlignment="1">
      <alignment horizontal="center" vertical="center"/>
    </xf>
    <xf numFmtId="170" fontId="9" fillId="0" borderId="16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30" xfId="0" applyNumberFormat="1" applyFont="1" applyBorder="1" applyAlignment="1">
      <alignment horizontal="center" vertical="center"/>
    </xf>
    <xf numFmtId="170" fontId="9" fillId="0" borderId="17" xfId="0" applyNumberFormat="1" applyFont="1" applyBorder="1" applyAlignment="1">
      <alignment horizontal="center" vertical="center"/>
    </xf>
    <xf numFmtId="170" fontId="9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1" xfId="42" applyNumberFormat="1" applyFont="1" applyBorder="1" applyAlignment="1" applyProtection="1">
      <alignment horizontal="center" vertical="center"/>
      <protection/>
    </xf>
    <xf numFmtId="20" fontId="9" fillId="0" borderId="27" xfId="0" applyNumberFormat="1" applyFont="1" applyFill="1" applyBorder="1" applyAlignment="1">
      <alignment horizontal="center" vertical="center"/>
    </xf>
    <xf numFmtId="20" fontId="9" fillId="20" borderId="14" xfId="0" applyNumberFormat="1" applyFont="1" applyFill="1" applyBorder="1" applyAlignment="1">
      <alignment horizontal="center" vertical="center"/>
    </xf>
    <xf numFmtId="20" fontId="9" fillId="20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0" fontId="9" fillId="0" borderId="28" xfId="0" applyNumberFormat="1" applyFont="1" applyBorder="1" applyAlignment="1">
      <alignment horizontal="center" vertical="center"/>
    </xf>
    <xf numFmtId="170" fontId="9" fillId="20" borderId="18" xfId="0" applyNumberFormat="1" applyFont="1" applyFill="1" applyBorder="1" applyAlignment="1">
      <alignment horizontal="center" vertical="center"/>
    </xf>
    <xf numFmtId="170" fontId="9" fillId="20" borderId="25" xfId="0" applyNumberFormat="1" applyFont="1" applyFill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170" fontId="9" fillId="0" borderId="26" xfId="0" applyNumberFormat="1" applyFont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170" fontId="9" fillId="0" borderId="30" xfId="0" applyNumberFormat="1" applyFont="1" applyBorder="1" applyAlignment="1">
      <alignment horizontal="center" vertical="center"/>
    </xf>
    <xf numFmtId="170" fontId="9" fillId="0" borderId="24" xfId="0" applyNumberFormat="1" applyFont="1" applyBorder="1" applyAlignment="1">
      <alignment horizontal="center" vertical="center"/>
    </xf>
    <xf numFmtId="170" fontId="9" fillId="0" borderId="25" xfId="0" applyNumberFormat="1" applyFont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left" vertical="center"/>
    </xf>
    <xf numFmtId="170" fontId="9" fillId="0" borderId="27" xfId="0" applyNumberFormat="1" applyFont="1" applyBorder="1" applyAlignment="1">
      <alignment horizontal="left" vertical="center"/>
    </xf>
    <xf numFmtId="170" fontId="9" fillId="0" borderId="14" xfId="0" applyNumberFormat="1" applyFont="1" applyBorder="1" applyAlignment="1">
      <alignment horizontal="left" vertical="center"/>
    </xf>
    <xf numFmtId="170" fontId="9" fillId="0" borderId="13" xfId="0" applyNumberFormat="1" applyFont="1" applyBorder="1" applyAlignment="1">
      <alignment horizontal="left" vertical="center"/>
    </xf>
    <xf numFmtId="170" fontId="9" fillId="0" borderId="19" xfId="0" applyNumberFormat="1" applyFont="1" applyBorder="1" applyAlignment="1">
      <alignment horizontal="left" vertical="center"/>
    </xf>
    <xf numFmtId="170" fontId="9" fillId="0" borderId="35" xfId="0" applyNumberFormat="1" applyFont="1" applyBorder="1" applyAlignment="1">
      <alignment horizontal="left" vertical="center"/>
    </xf>
    <xf numFmtId="170" fontId="9" fillId="0" borderId="26" xfId="0" applyNumberFormat="1" applyFont="1" applyBorder="1" applyAlignment="1">
      <alignment horizontal="left" vertical="center"/>
    </xf>
    <xf numFmtId="170" fontId="9" fillId="0" borderId="16" xfId="0" applyNumberFormat="1" applyFont="1" applyBorder="1" applyAlignment="1">
      <alignment horizontal="left" vertical="center"/>
    </xf>
    <xf numFmtId="170" fontId="9" fillId="0" borderId="15" xfId="0" applyNumberFormat="1" applyFont="1" applyBorder="1" applyAlignment="1">
      <alignment horizontal="left" vertical="center"/>
    </xf>
    <xf numFmtId="170" fontId="9" fillId="0" borderId="20" xfId="0" applyNumberFormat="1" applyFont="1" applyBorder="1" applyAlignment="1">
      <alignment horizontal="left" vertical="center"/>
    </xf>
    <xf numFmtId="170" fontId="9" fillId="0" borderId="36" xfId="0" applyNumberFormat="1" applyFont="1" applyBorder="1" applyAlignment="1">
      <alignment horizontal="left" vertical="center"/>
    </xf>
    <xf numFmtId="170" fontId="9" fillId="0" borderId="30" xfId="0" applyNumberFormat="1" applyFont="1" applyBorder="1" applyAlignment="1">
      <alignment horizontal="left" vertical="center"/>
    </xf>
    <xf numFmtId="170" fontId="9" fillId="0" borderId="17" xfId="0" applyNumberFormat="1" applyFont="1" applyBorder="1" applyAlignment="1">
      <alignment horizontal="left" vertical="center"/>
    </xf>
    <xf numFmtId="170" fontId="9" fillId="0" borderId="24" xfId="0" applyNumberFormat="1" applyFont="1" applyBorder="1" applyAlignment="1">
      <alignment horizontal="left" vertical="center"/>
    </xf>
    <xf numFmtId="170" fontId="9" fillId="0" borderId="31" xfId="0" applyNumberFormat="1" applyFont="1" applyBorder="1" applyAlignment="1">
      <alignment horizontal="left" vertical="center"/>
    </xf>
    <xf numFmtId="170" fontId="9" fillId="0" borderId="37" xfId="0" applyNumberFormat="1" applyFont="1" applyBorder="1" applyAlignment="1">
      <alignment horizontal="left" vertical="center"/>
    </xf>
    <xf numFmtId="170" fontId="9" fillId="0" borderId="28" xfId="0" applyNumberFormat="1" applyFont="1" applyBorder="1" applyAlignment="1">
      <alignment horizontal="left" vertical="center"/>
    </xf>
    <xf numFmtId="170" fontId="9" fillId="0" borderId="18" xfId="0" applyNumberFormat="1" applyFont="1" applyBorder="1" applyAlignment="1">
      <alignment horizontal="left" vertical="center"/>
    </xf>
    <xf numFmtId="170" fontId="9" fillId="0" borderId="25" xfId="0" applyNumberFormat="1" applyFont="1" applyBorder="1" applyAlignment="1">
      <alignment horizontal="left" vertical="center"/>
    </xf>
    <xf numFmtId="170" fontId="9" fillId="0" borderId="29" xfId="0" applyNumberFormat="1" applyFont="1" applyBorder="1" applyAlignment="1">
      <alignment horizontal="left" vertical="center"/>
    </xf>
    <xf numFmtId="170" fontId="9" fillId="20" borderId="38" xfId="0" applyNumberFormat="1" applyFont="1" applyFill="1" applyBorder="1" applyAlignment="1">
      <alignment horizontal="left" vertical="center"/>
    </xf>
    <xf numFmtId="170" fontId="9" fillId="20" borderId="27" xfId="0" applyNumberFormat="1" applyFont="1" applyFill="1" applyBorder="1" applyAlignment="1">
      <alignment horizontal="left" vertical="center"/>
    </xf>
    <xf numFmtId="170" fontId="9" fillId="20" borderId="14" xfId="0" applyNumberFormat="1" applyFont="1" applyFill="1" applyBorder="1" applyAlignment="1">
      <alignment horizontal="left" vertical="center"/>
    </xf>
    <xf numFmtId="170" fontId="9" fillId="20" borderId="13" xfId="0" applyNumberFormat="1" applyFont="1" applyFill="1" applyBorder="1" applyAlignment="1">
      <alignment horizontal="left" vertical="center"/>
    </xf>
    <xf numFmtId="170" fontId="9" fillId="20" borderId="39" xfId="0" applyNumberFormat="1" applyFont="1" applyFill="1" applyBorder="1" applyAlignment="1">
      <alignment horizontal="left" vertical="center"/>
    </xf>
    <xf numFmtId="170" fontId="9" fillId="20" borderId="26" xfId="0" applyNumberFormat="1" applyFont="1" applyFill="1" applyBorder="1" applyAlignment="1">
      <alignment horizontal="left" vertical="center"/>
    </xf>
    <xf numFmtId="170" fontId="9" fillId="20" borderId="16" xfId="0" applyNumberFormat="1" applyFont="1" applyFill="1" applyBorder="1" applyAlignment="1">
      <alignment horizontal="left" vertical="center"/>
    </xf>
    <xf numFmtId="170" fontId="9" fillId="20" borderId="1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0" fontId="9" fillId="20" borderId="19" xfId="0" applyNumberFormat="1" applyFont="1" applyFill="1" applyBorder="1" applyAlignment="1">
      <alignment horizontal="center" vertical="center"/>
    </xf>
    <xf numFmtId="170" fontId="9" fillId="20" borderId="29" xfId="0" applyNumberFormat="1" applyFont="1" applyFill="1" applyBorder="1" applyAlignment="1">
      <alignment horizontal="center" vertical="center"/>
    </xf>
    <xf numFmtId="170" fontId="9" fillId="0" borderId="3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8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23" xfId="42" applyNumberFormat="1" applyFont="1" applyBorder="1" applyAlignment="1" applyProtection="1">
      <alignment horizontal="center" vertical="center"/>
      <protection/>
    </xf>
    <xf numFmtId="170" fontId="2" fillId="20" borderId="14" xfId="0" applyNumberFormat="1" applyFont="1" applyFill="1" applyBorder="1" applyAlignment="1">
      <alignment horizontal="center" vertical="center"/>
    </xf>
    <xf numFmtId="170" fontId="2" fillId="20" borderId="16" xfId="0" applyNumberFormat="1" applyFont="1" applyFill="1" applyBorder="1" applyAlignment="1">
      <alignment horizontal="center" vertical="center"/>
    </xf>
    <xf numFmtId="170" fontId="2" fillId="20" borderId="21" xfId="0" applyNumberFormat="1" applyFont="1" applyFill="1" applyBorder="1" applyAlignment="1">
      <alignment horizontal="center" vertical="center"/>
    </xf>
    <xf numFmtId="0" fontId="5" fillId="0" borderId="12" xfId="42" applyNumberFormat="1" applyFont="1" applyBorder="1" applyAlignment="1" applyProtection="1">
      <alignment horizontal="center" vertical="center"/>
      <protection/>
    </xf>
    <xf numFmtId="0" fontId="2" fillId="20" borderId="14" xfId="0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42" applyNumberFormat="1" applyFont="1" applyBorder="1" applyAlignment="1" applyProtection="1">
      <alignment horizontal="center" vertical="center"/>
      <protection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20" fontId="2" fillId="0" borderId="41" xfId="0" applyNumberFormat="1" applyFont="1" applyBorder="1" applyAlignment="1">
      <alignment horizontal="center" vertical="center"/>
    </xf>
    <xf numFmtId="20" fontId="2" fillId="20" borderId="17" xfId="0" applyNumberFormat="1" applyFont="1" applyFill="1" applyBorder="1" applyAlignment="1">
      <alignment horizontal="center" vertical="center"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0" fontId="2" fillId="24" borderId="16" xfId="0" applyNumberFormat="1" applyFont="1" applyFill="1" applyBorder="1" applyAlignment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/>
    </xf>
    <xf numFmtId="20" fontId="2" fillId="0" borderId="14" xfId="0" applyNumberFormat="1" applyFont="1" applyFill="1" applyBorder="1" applyAlignment="1">
      <alignment horizontal="center"/>
    </xf>
    <xf numFmtId="0" fontId="30" fillId="0" borderId="10" xfId="42" applyFont="1" applyBorder="1" applyAlignment="1" applyProtection="1">
      <alignment horizontal="center" vertical="center" wrapText="1"/>
      <protection/>
    </xf>
    <xf numFmtId="170" fontId="9" fillId="0" borderId="14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0" fillId="0" borderId="22" xfId="42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170" fontId="9" fillId="20" borderId="14" xfId="0" applyNumberFormat="1" applyFont="1" applyFill="1" applyBorder="1" applyAlignment="1">
      <alignment horizontal="center" vertical="center"/>
    </xf>
    <xf numFmtId="170" fontId="9" fillId="0" borderId="43" xfId="0" applyNumberFormat="1" applyFont="1" applyBorder="1" applyAlignment="1">
      <alignment horizontal="center" vertical="center"/>
    </xf>
    <xf numFmtId="170" fontId="9" fillId="0" borderId="44" xfId="0" applyNumberFormat="1" applyFont="1" applyBorder="1" applyAlignment="1">
      <alignment horizontal="center" vertical="center"/>
    </xf>
    <xf numFmtId="170" fontId="9" fillId="0" borderId="38" xfId="0" applyNumberFormat="1" applyFont="1" applyBorder="1" applyAlignment="1">
      <alignment horizontal="center" vertical="center"/>
    </xf>
    <xf numFmtId="170" fontId="9" fillId="0" borderId="39" xfId="0" applyNumberFormat="1" applyFont="1" applyBorder="1" applyAlignment="1">
      <alignment horizontal="center" vertical="center"/>
    </xf>
    <xf numFmtId="170" fontId="9" fillId="0" borderId="4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30" fillId="0" borderId="23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0" fontId="2" fillId="0" borderId="46" xfId="0" applyNumberFormat="1" applyFont="1" applyBorder="1" applyAlignment="1">
      <alignment horizontal="center" vertical="center"/>
    </xf>
    <xf numFmtId="170" fontId="2" fillId="0" borderId="47" xfId="0" applyNumberFormat="1" applyFont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170" fontId="2" fillId="20" borderId="30" xfId="0" applyNumberFormat="1" applyFont="1" applyFill="1" applyBorder="1" applyAlignment="1">
      <alignment horizontal="center" vertical="center"/>
    </xf>
    <xf numFmtId="170" fontId="2" fillId="20" borderId="17" xfId="0" applyNumberFormat="1" applyFont="1" applyFill="1" applyBorder="1" applyAlignment="1">
      <alignment horizontal="center" vertical="center"/>
    </xf>
    <xf numFmtId="170" fontId="2" fillId="20" borderId="24" xfId="0" applyNumberFormat="1" applyFont="1" applyFill="1" applyBorder="1" applyAlignment="1">
      <alignment horizontal="center" vertical="center"/>
    </xf>
    <xf numFmtId="170" fontId="2" fillId="20" borderId="28" xfId="0" applyNumberFormat="1" applyFont="1" applyFill="1" applyBorder="1" applyAlignment="1">
      <alignment horizontal="center" vertical="center"/>
    </xf>
    <xf numFmtId="170" fontId="2" fillId="20" borderId="18" xfId="0" applyNumberFormat="1" applyFont="1" applyFill="1" applyBorder="1" applyAlignment="1">
      <alignment horizontal="center" vertical="center"/>
    </xf>
    <xf numFmtId="170" fontId="2" fillId="20" borderId="2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2" fillId="0" borderId="22" xfId="0" applyNumberFormat="1" applyFont="1" applyFill="1" applyBorder="1" applyAlignment="1">
      <alignment horizontal="center" vertical="center"/>
    </xf>
    <xf numFmtId="17" fontId="34" fillId="0" borderId="22" xfId="0" applyNumberFormat="1" applyFont="1" applyFill="1" applyBorder="1" applyAlignment="1">
      <alignment horizontal="center" vertical="center"/>
    </xf>
    <xf numFmtId="20" fontId="9" fillId="0" borderId="12" xfId="0" applyNumberFormat="1" applyFont="1" applyFill="1" applyBorder="1" applyAlignment="1">
      <alignment horizontal="center" vertical="center"/>
    </xf>
    <xf numFmtId="20" fontId="9" fillId="0" borderId="41" xfId="0" applyNumberFormat="1" applyFont="1" applyFill="1" applyBorder="1" applyAlignment="1">
      <alignment horizontal="center" vertical="center"/>
    </xf>
    <xf numFmtId="0" fontId="32" fillId="0" borderId="48" xfId="0" applyNumberFormat="1" applyFont="1" applyFill="1" applyBorder="1" applyAlignment="1">
      <alignment horizontal="center" vertical="center"/>
    </xf>
    <xf numFmtId="17" fontId="34" fillId="0" borderId="48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17" fontId="34" fillId="0" borderId="10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/>
    </xf>
    <xf numFmtId="20" fontId="9" fillId="0" borderId="30" xfId="0" applyNumberFormat="1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/>
    </xf>
    <xf numFmtId="20" fontId="9" fillId="0" borderId="42" xfId="0" applyNumberFormat="1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>
      <alignment horizontal="center" vertical="center"/>
    </xf>
    <xf numFmtId="20" fontId="9" fillId="24" borderId="14" xfId="0" applyNumberFormat="1" applyFont="1" applyFill="1" applyBorder="1" applyAlignment="1">
      <alignment horizontal="center" vertical="center"/>
    </xf>
    <xf numFmtId="170" fontId="9" fillId="24" borderId="18" xfId="0" applyNumberFormat="1" applyFont="1" applyFill="1" applyBorder="1" applyAlignment="1">
      <alignment horizontal="center" vertical="center"/>
    </xf>
    <xf numFmtId="170" fontId="9" fillId="24" borderId="14" xfId="0" applyNumberFormat="1" applyFont="1" applyFill="1" applyBorder="1" applyAlignment="1">
      <alignment horizontal="center" vertical="center"/>
    </xf>
    <xf numFmtId="170" fontId="9" fillId="24" borderId="16" xfId="0" applyNumberFormat="1" applyFont="1" applyFill="1" applyBorder="1" applyAlignment="1">
      <alignment horizontal="center" vertical="center"/>
    </xf>
    <xf numFmtId="170" fontId="2" fillId="24" borderId="14" xfId="0" applyNumberFormat="1" applyFont="1" applyFill="1" applyBorder="1" applyAlignment="1">
      <alignment horizontal="center" vertical="center"/>
    </xf>
    <xf numFmtId="170" fontId="2" fillId="24" borderId="18" xfId="0" applyNumberFormat="1" applyFont="1" applyFill="1" applyBorder="1" applyAlignment="1">
      <alignment horizontal="center" vertical="center"/>
    </xf>
    <xf numFmtId="170" fontId="2" fillId="24" borderId="17" xfId="0" applyNumberFormat="1" applyFont="1" applyFill="1" applyBorder="1" applyAlignment="1">
      <alignment horizontal="center" vertical="center"/>
    </xf>
    <xf numFmtId="0" fontId="2" fillId="0" borderId="22" xfId="42" applyFont="1" applyBorder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 wrapText="1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  <xf numFmtId="20" fontId="2" fillId="25" borderId="17" xfId="0" applyNumberFormat="1" applyFont="1" applyFill="1" applyBorder="1" applyAlignment="1">
      <alignment horizontal="center" vertical="center"/>
    </xf>
    <xf numFmtId="20" fontId="2" fillId="25" borderId="18" xfId="0" applyNumberFormat="1" applyFont="1" applyFill="1" applyBorder="1" applyAlignment="1">
      <alignment horizontal="center" vertical="center"/>
    </xf>
    <xf numFmtId="20" fontId="2" fillId="25" borderId="14" xfId="0" applyNumberFormat="1" applyFont="1" applyFill="1" applyBorder="1" applyAlignment="1">
      <alignment horizontal="center" vertical="center"/>
    </xf>
    <xf numFmtId="20" fontId="2" fillId="25" borderId="16" xfId="0" applyNumberFormat="1" applyFont="1" applyFill="1" applyBorder="1" applyAlignment="1">
      <alignment horizontal="center" vertical="center"/>
    </xf>
    <xf numFmtId="20" fontId="2" fillId="20" borderId="12" xfId="0" applyNumberFormat="1" applyFont="1" applyFill="1" applyBorder="1" applyAlignment="1">
      <alignment horizontal="center" vertical="center"/>
    </xf>
    <xf numFmtId="20" fontId="2" fillId="20" borderId="16" xfId="0" applyNumberFormat="1" applyFont="1" applyFill="1" applyBorder="1" applyAlignment="1">
      <alignment horizontal="center" vertical="center"/>
    </xf>
    <xf numFmtId="20" fontId="9" fillId="20" borderId="12" xfId="0" applyNumberFormat="1" applyFont="1" applyFill="1" applyBorder="1" applyAlignment="1">
      <alignment horizontal="center" vertical="center"/>
    </xf>
    <xf numFmtId="20" fontId="9" fillId="20" borderId="16" xfId="0" applyNumberFormat="1" applyFont="1" applyFill="1" applyBorder="1" applyAlignment="1">
      <alignment horizontal="center" vertical="center"/>
    </xf>
    <xf numFmtId="170" fontId="9" fillId="0" borderId="49" xfId="0" applyNumberFormat="1" applyFont="1" applyBorder="1" applyAlignment="1">
      <alignment horizontal="center" vertical="center"/>
    </xf>
    <xf numFmtId="170" fontId="9" fillId="0" borderId="50" xfId="0" applyNumberFormat="1" applyFont="1" applyBorder="1" applyAlignment="1">
      <alignment horizontal="center" vertical="center"/>
    </xf>
    <xf numFmtId="170" fontId="9" fillId="0" borderId="51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170" fontId="2" fillId="0" borderId="17" xfId="0" applyNumberFormat="1" applyFont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170" fontId="2" fillId="20" borderId="14" xfId="0" applyNumberFormat="1" applyFont="1" applyFill="1" applyBorder="1" applyAlignment="1">
      <alignment horizontal="center" vertical="center"/>
    </xf>
    <xf numFmtId="170" fontId="2" fillId="2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2" xfId="42" applyNumberFormat="1" applyFont="1" applyFill="1" applyBorder="1" applyAlignment="1" applyProtection="1">
      <alignment horizontal="center" vertical="center"/>
      <protection/>
    </xf>
    <xf numFmtId="0" fontId="5" fillId="0" borderId="23" xfId="42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28" fillId="0" borderId="0" xfId="42" applyFont="1" applyAlignment="1" applyProtection="1">
      <alignment horizontal="center" wrapText="1"/>
      <protection/>
    </xf>
    <xf numFmtId="0" fontId="5" fillId="0" borderId="22" xfId="42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0" fillId="4" borderId="22" xfId="42" applyNumberFormat="1" applyFont="1" applyFill="1" applyBorder="1" applyAlignment="1" applyProtection="1">
      <alignment horizontal="center" vertical="center"/>
      <protection/>
    </xf>
    <xf numFmtId="0" fontId="10" fillId="4" borderId="32" xfId="42" applyNumberFormat="1" applyFont="1" applyFill="1" applyBorder="1" applyAlignment="1" applyProtection="1">
      <alignment horizontal="center" vertical="center"/>
      <protection/>
    </xf>
    <xf numFmtId="0" fontId="10" fillId="4" borderId="23" xfId="42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40" xfId="42" applyNumberFormat="1" applyFont="1" applyFill="1" applyBorder="1" applyAlignment="1" applyProtection="1">
      <alignment horizontal="center" vertical="center"/>
      <protection/>
    </xf>
    <xf numFmtId="0" fontId="5" fillId="0" borderId="53" xfId="4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8" fillId="0" borderId="0" xfId="42" applyFont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0" fillId="0" borderId="54" xfId="0" applyBorder="1" applyAlignment="1">
      <alignment/>
    </xf>
    <xf numFmtId="0" fontId="9" fillId="0" borderId="43" xfId="0" applyFont="1" applyBorder="1" applyAlignment="1">
      <alignment horizontal="left" vertical="center"/>
    </xf>
    <xf numFmtId="0" fontId="5" fillId="0" borderId="5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5" fillId="0" borderId="22" xfId="42" applyNumberFormat="1" applyFont="1" applyBorder="1" applyAlignment="1" applyProtection="1">
      <alignment horizontal="center" vertical="center"/>
      <protection/>
    </xf>
    <xf numFmtId="0" fontId="5" fillId="0" borderId="23" xfId="42" applyNumberFormat="1" applyFont="1" applyBorder="1" applyAlignment="1" applyProtection="1">
      <alignment horizontal="center" vertical="center"/>
      <protection/>
    </xf>
    <xf numFmtId="0" fontId="5" fillId="4" borderId="2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20" fontId="2" fillId="0" borderId="12" xfId="0" applyNumberFormat="1" applyFont="1" applyBorder="1" applyAlignment="1">
      <alignment horizontal="center" vertical="center" wrapText="1"/>
    </xf>
    <xf numFmtId="20" fontId="2" fillId="0" borderId="41" xfId="0" applyNumberFormat="1" applyFont="1" applyBorder="1" applyAlignment="1">
      <alignment horizontal="center" vertical="center" wrapText="1"/>
    </xf>
    <xf numFmtId="20" fontId="2" fillId="0" borderId="2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17" fontId="6" fillId="0" borderId="22" xfId="42" applyNumberFormat="1" applyFont="1" applyBorder="1" applyAlignment="1" applyProtection="1">
      <alignment horizontal="center" vertical="center"/>
      <protection/>
    </xf>
    <xf numFmtId="17" fontId="6" fillId="0" borderId="23" xfId="42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2" xfId="42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42" applyNumberFormat="1" applyFont="1" applyBorder="1" applyAlignment="1" applyProtection="1">
      <alignment horizontal="center" vertical="center" wrapText="1"/>
      <protection/>
    </xf>
    <xf numFmtId="0" fontId="2" fillId="0" borderId="23" xfId="42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2" fillId="0" borderId="41" xfId="0" applyNumberFormat="1" applyFont="1" applyFill="1" applyBorder="1" applyAlignment="1">
      <alignment horizontal="left" vertical="center"/>
    </xf>
    <xf numFmtId="0" fontId="32" fillId="0" borderId="56" xfId="0" applyNumberFormat="1" applyFont="1" applyFill="1" applyBorder="1" applyAlignment="1">
      <alignment horizontal="left" vertical="center"/>
    </xf>
    <xf numFmtId="0" fontId="32" fillId="0" borderId="12" xfId="0" applyNumberFormat="1" applyFont="1" applyFill="1" applyBorder="1" applyAlignment="1">
      <alignment horizontal="left" vertical="center"/>
    </xf>
    <xf numFmtId="0" fontId="32" fillId="0" borderId="21" xfId="0" applyNumberFormat="1" applyFont="1" applyFill="1" applyBorder="1" applyAlignment="1">
      <alignment horizontal="left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3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57" xfId="0" applyNumberFormat="1" applyFont="1" applyFill="1" applyBorder="1" applyAlignment="1">
      <alignment horizontal="left" vertical="center"/>
    </xf>
    <xf numFmtId="0" fontId="32" fillId="0" borderId="58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0" borderId="32" xfId="42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4" borderId="33" xfId="42" applyNumberFormat="1" applyFont="1" applyFill="1" applyBorder="1" applyAlignment="1" applyProtection="1">
      <alignment horizontal="center" vertical="center"/>
      <protection/>
    </xf>
    <xf numFmtId="0" fontId="10" fillId="4" borderId="55" xfId="42" applyNumberFormat="1" applyFont="1" applyFill="1" applyBorder="1" applyAlignment="1" applyProtection="1">
      <alignment horizontal="center" vertical="center"/>
      <protection/>
    </xf>
    <xf numFmtId="0" fontId="10" fillId="4" borderId="54" xfId="42" applyNumberFormat="1" applyFont="1" applyFill="1" applyBorder="1" applyAlignment="1" applyProtection="1">
      <alignment horizontal="center" vertical="center"/>
      <protection/>
    </xf>
    <xf numFmtId="170" fontId="9" fillId="24" borderId="14" xfId="0" applyNumberFormat="1" applyFont="1" applyFill="1" applyBorder="1" applyAlignment="1">
      <alignment horizontal="center" vertical="center"/>
    </xf>
    <xf numFmtId="170" fontId="9" fillId="24" borderId="18" xfId="0" applyNumberFormat="1" applyFont="1" applyFill="1" applyBorder="1" applyAlignment="1">
      <alignment horizontal="center" vertical="center"/>
    </xf>
    <xf numFmtId="170" fontId="9" fillId="2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3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3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L25" sqref="L25:L32"/>
    </sheetView>
  </sheetViews>
  <sheetFormatPr defaultColWidth="12.00390625" defaultRowHeight="12.75"/>
  <cols>
    <col min="1" max="1" width="11.25390625" style="11" bestFit="1" customWidth="1"/>
    <col min="2" max="2" width="11.875" style="12" bestFit="1" customWidth="1"/>
    <col min="3" max="16" width="7.125" style="16" customWidth="1"/>
    <col min="17" max="16384" width="12.00390625" style="4" customWidth="1"/>
  </cols>
  <sheetData>
    <row r="1" spans="1:16" s="6" customFormat="1" ht="20.25" customHeight="1" thickBot="1">
      <c r="A1" s="287" t="s">
        <v>27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</row>
    <row r="2" spans="1:16" s="5" customFormat="1" ht="13.5" thickBot="1">
      <c r="A2" s="276" t="s">
        <v>14</v>
      </c>
      <c r="B2" s="277"/>
      <c r="C2" s="290">
        <v>501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2"/>
    </row>
    <row r="3" spans="1:16" s="6" customFormat="1" ht="12" thickBot="1">
      <c r="A3" s="276" t="s">
        <v>15</v>
      </c>
      <c r="B3" s="277"/>
      <c r="C3" s="8" t="s">
        <v>0</v>
      </c>
      <c r="D3" s="8" t="s">
        <v>1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0</v>
      </c>
      <c r="K3" s="8" t="s">
        <v>1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8</v>
      </c>
    </row>
    <row r="4" spans="1:16" s="2" customFormat="1" ht="25.5" thickBot="1">
      <c r="A4" s="276" t="s">
        <v>12</v>
      </c>
      <c r="B4" s="277"/>
      <c r="C4" s="14" t="s">
        <v>32</v>
      </c>
      <c r="D4" s="14" t="s">
        <v>18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33</v>
      </c>
      <c r="J4" s="14" t="s">
        <v>32</v>
      </c>
      <c r="K4" s="14" t="s">
        <v>18</v>
      </c>
      <c r="L4" s="14" t="s">
        <v>34</v>
      </c>
      <c r="M4" s="14" t="s">
        <v>34</v>
      </c>
      <c r="N4" s="14" t="s">
        <v>34</v>
      </c>
      <c r="O4" s="14" t="s">
        <v>34</v>
      </c>
      <c r="P4" s="14" t="s">
        <v>34</v>
      </c>
    </row>
    <row r="5" spans="1:16" s="2" customFormat="1" ht="12" thickBot="1">
      <c r="A5" s="276" t="s">
        <v>13</v>
      </c>
      <c r="B5" s="277"/>
      <c r="C5" s="7">
        <v>39022</v>
      </c>
      <c r="D5" s="7">
        <v>39173</v>
      </c>
      <c r="E5" s="7">
        <v>39022</v>
      </c>
      <c r="F5" s="7">
        <v>39022</v>
      </c>
      <c r="G5" s="7">
        <v>39022</v>
      </c>
      <c r="H5" s="7">
        <v>39022</v>
      </c>
      <c r="I5" s="7">
        <v>39022</v>
      </c>
      <c r="J5" s="7">
        <v>39022</v>
      </c>
      <c r="K5" s="7">
        <v>39022</v>
      </c>
      <c r="L5" s="7">
        <v>39022</v>
      </c>
      <c r="M5" s="7">
        <v>39022</v>
      </c>
      <c r="N5" s="7">
        <v>39022</v>
      </c>
      <c r="O5" s="7">
        <v>39022</v>
      </c>
      <c r="P5" s="7">
        <v>39022</v>
      </c>
    </row>
    <row r="6" spans="1:16" s="6" customFormat="1" ht="12" thickBot="1">
      <c r="A6" s="276" t="s">
        <v>16</v>
      </c>
      <c r="B6" s="277"/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2</v>
      </c>
      <c r="K6" s="8">
        <v>2</v>
      </c>
      <c r="L6" s="8">
        <v>2</v>
      </c>
      <c r="M6" s="8">
        <v>2</v>
      </c>
      <c r="N6" s="8">
        <v>2</v>
      </c>
      <c r="O6" s="8">
        <v>2</v>
      </c>
      <c r="P6" s="8">
        <v>1</v>
      </c>
    </row>
    <row r="7" spans="1:16" s="6" customFormat="1" ht="12" thickBot="1">
      <c r="A7" s="276" t="s">
        <v>23</v>
      </c>
      <c r="B7" s="277"/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24</v>
      </c>
      <c r="P7" s="8" t="s">
        <v>9</v>
      </c>
    </row>
    <row r="8" spans="1:16" s="6" customFormat="1" ht="23.25" thickBot="1">
      <c r="A8" s="9" t="s">
        <v>19</v>
      </c>
      <c r="B8" s="10" t="s">
        <v>20</v>
      </c>
      <c r="C8" s="283" t="s">
        <v>26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</row>
    <row r="9" spans="1:16" s="3" customFormat="1" ht="11.25">
      <c r="A9" s="280" t="s">
        <v>11</v>
      </c>
      <c r="B9" s="284" t="s">
        <v>21</v>
      </c>
      <c r="C9" s="17">
        <v>0.2708333333333333</v>
      </c>
      <c r="D9" s="18">
        <v>0.3055555555555555</v>
      </c>
      <c r="E9" s="18">
        <v>0.40277777777777773</v>
      </c>
      <c r="F9" s="24">
        <v>0.4444444444444444</v>
      </c>
      <c r="G9" s="17">
        <v>0.4756944444444444</v>
      </c>
      <c r="H9" s="18">
        <v>0.49652777777777773</v>
      </c>
      <c r="I9" s="17">
        <v>0.5659722222222222</v>
      </c>
      <c r="J9" s="18">
        <v>0.5833333333333334</v>
      </c>
      <c r="K9" s="17">
        <v>0.6041666666666666</v>
      </c>
      <c r="L9" s="18">
        <v>0.6909722222222222</v>
      </c>
      <c r="M9" s="18">
        <v>0.7395833333333334</v>
      </c>
      <c r="N9" s="17">
        <v>0.7673611111111112</v>
      </c>
      <c r="O9" s="18">
        <v>0.7916666666666666</v>
      </c>
      <c r="P9" s="24">
        <v>0.8194444444444445</v>
      </c>
    </row>
    <row r="10" spans="1:16" s="3" customFormat="1" ht="12" thickBot="1">
      <c r="A10" s="272"/>
      <c r="B10" s="285"/>
      <c r="C10" s="20">
        <f>C9+TIME(0,10,0)</f>
        <v>0.27777777777777773</v>
      </c>
      <c r="D10" s="20">
        <f aca="true" t="shared" si="0" ref="D10:P10">D9+TIME(0,10,0)</f>
        <v>0.31249999999999994</v>
      </c>
      <c r="E10" s="20">
        <f t="shared" si="0"/>
        <v>0.40972222222222215</v>
      </c>
      <c r="F10" s="20">
        <f t="shared" si="0"/>
        <v>0.45138888888888884</v>
      </c>
      <c r="G10" s="20">
        <f t="shared" si="0"/>
        <v>0.48263888888888884</v>
      </c>
      <c r="H10" s="20">
        <f t="shared" si="0"/>
        <v>0.5034722222222222</v>
      </c>
      <c r="I10" s="20">
        <f t="shared" si="0"/>
        <v>0.5729166666666666</v>
      </c>
      <c r="J10" s="20">
        <f t="shared" si="0"/>
        <v>0.5902777777777778</v>
      </c>
      <c r="K10" s="20">
        <f t="shared" si="0"/>
        <v>0.611111111111111</v>
      </c>
      <c r="L10" s="20">
        <f t="shared" si="0"/>
        <v>0.6979166666666666</v>
      </c>
      <c r="M10" s="20">
        <f t="shared" si="0"/>
        <v>0.7465277777777778</v>
      </c>
      <c r="N10" s="20">
        <f t="shared" si="0"/>
        <v>0.7743055555555556</v>
      </c>
      <c r="O10" s="20">
        <f t="shared" si="0"/>
        <v>0.798611111111111</v>
      </c>
      <c r="P10" s="20">
        <f t="shared" si="0"/>
        <v>0.826388888888889</v>
      </c>
    </row>
    <row r="11" spans="1:16" s="3" customFormat="1" ht="11.25">
      <c r="A11" s="281" t="s">
        <v>28</v>
      </c>
      <c r="B11" s="286" t="s">
        <v>29</v>
      </c>
      <c r="C11" s="27"/>
      <c r="D11" s="18">
        <f>D10+TIME(0,55,0)</f>
        <v>0.35069444444444436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3" customFormat="1" ht="12" thickBot="1">
      <c r="A12" s="281"/>
      <c r="B12" s="286"/>
      <c r="C12" s="28"/>
      <c r="D12" s="20">
        <f>D11+TIME(0,5,0)</f>
        <v>0.3541666666666666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3" customFormat="1" ht="11.25">
      <c r="A13" s="280" t="s">
        <v>30</v>
      </c>
      <c r="B13" s="284" t="s">
        <v>22</v>
      </c>
      <c r="C13" s="17">
        <f>C10+TIME(1,5,0)</f>
        <v>0.32291666666666663</v>
      </c>
      <c r="D13" s="18">
        <f>D12+TIME(0,30,0)</f>
        <v>0.3749999999999999</v>
      </c>
      <c r="E13" s="18">
        <f>E10+TIME(1,15,0)</f>
        <v>0.46180555555555547</v>
      </c>
      <c r="F13" s="18">
        <f aca="true" t="shared" si="1" ref="F13:P13">F10+TIME(1,15,0)</f>
        <v>0.5034722222222222</v>
      </c>
      <c r="G13" s="18">
        <f t="shared" si="1"/>
        <v>0.5347222222222222</v>
      </c>
      <c r="H13" s="18">
        <f t="shared" si="1"/>
        <v>0.5555555555555556</v>
      </c>
      <c r="I13" s="18">
        <f t="shared" si="1"/>
        <v>0.625</v>
      </c>
      <c r="J13" s="18">
        <f t="shared" si="1"/>
        <v>0.6423611111111112</v>
      </c>
      <c r="K13" s="18">
        <f t="shared" si="1"/>
        <v>0.6631944444444444</v>
      </c>
      <c r="L13" s="18">
        <f t="shared" si="1"/>
        <v>0.75</v>
      </c>
      <c r="M13" s="18">
        <f t="shared" si="1"/>
        <v>0.7986111111111112</v>
      </c>
      <c r="N13" s="18">
        <f t="shared" si="1"/>
        <v>0.826388888888889</v>
      </c>
      <c r="O13" s="18">
        <f t="shared" si="1"/>
        <v>0.8506944444444444</v>
      </c>
      <c r="P13" s="18">
        <f t="shared" si="1"/>
        <v>0.8784722222222223</v>
      </c>
    </row>
    <row r="14" spans="1:16" s="3" customFormat="1" ht="12" thickBot="1">
      <c r="A14" s="272"/>
      <c r="B14" s="285"/>
      <c r="C14" s="19">
        <f>C13+TIME(0,5,0)</f>
        <v>0.32638888888888884</v>
      </c>
      <c r="D14" s="20">
        <f>D13+TIME(0,5,0)</f>
        <v>0.3784722222222221</v>
      </c>
      <c r="E14" s="20">
        <f>E13+TIME(0,5,0)</f>
        <v>0.4652777777777777</v>
      </c>
      <c r="F14" s="20">
        <f aca="true" t="shared" si="2" ref="F14:P14">F13+TIME(0,5,0)</f>
        <v>0.5069444444444444</v>
      </c>
      <c r="G14" s="20">
        <f t="shared" si="2"/>
        <v>0.5381944444444444</v>
      </c>
      <c r="H14" s="20">
        <f t="shared" si="2"/>
        <v>0.5590277777777778</v>
      </c>
      <c r="I14" s="20">
        <f t="shared" si="2"/>
        <v>0.6284722222222222</v>
      </c>
      <c r="J14" s="20">
        <f t="shared" si="2"/>
        <v>0.6458333333333334</v>
      </c>
      <c r="K14" s="20">
        <f t="shared" si="2"/>
        <v>0.6666666666666666</v>
      </c>
      <c r="L14" s="20">
        <f t="shared" si="2"/>
        <v>0.7534722222222222</v>
      </c>
      <c r="M14" s="20">
        <f t="shared" si="2"/>
        <v>0.8020833333333334</v>
      </c>
      <c r="N14" s="20">
        <f t="shared" si="2"/>
        <v>0.8298611111111112</v>
      </c>
      <c r="O14" s="20">
        <f t="shared" si="2"/>
        <v>0.8541666666666666</v>
      </c>
      <c r="P14" s="20">
        <f t="shared" si="2"/>
        <v>0.8819444444444445</v>
      </c>
    </row>
    <row r="15" spans="1:16" s="3" customFormat="1" ht="11.25">
      <c r="A15" s="281" t="s">
        <v>17</v>
      </c>
      <c r="B15" s="286" t="s">
        <v>21</v>
      </c>
      <c r="C15" s="18">
        <f>C14+TIME(0,40,0)</f>
        <v>0.35416666666666663</v>
      </c>
      <c r="D15" s="18">
        <f aca="true" t="shared" si="3" ref="D15:P15">D14+TIME(0,40,0)</f>
        <v>0.4062499999999999</v>
      </c>
      <c r="E15" s="18">
        <f t="shared" si="3"/>
        <v>0.49305555555555547</v>
      </c>
      <c r="F15" s="18">
        <f t="shared" si="3"/>
        <v>0.5347222222222222</v>
      </c>
      <c r="G15" s="18">
        <f t="shared" si="3"/>
        <v>0.5659722222222222</v>
      </c>
      <c r="H15" s="18">
        <f t="shared" si="3"/>
        <v>0.5868055555555556</v>
      </c>
      <c r="I15" s="18">
        <f>I14+TIME(0,44,0)</f>
        <v>0.6590277777777778</v>
      </c>
      <c r="J15" s="18">
        <f t="shared" si="3"/>
        <v>0.6736111111111112</v>
      </c>
      <c r="K15" s="18">
        <f t="shared" si="3"/>
        <v>0.6944444444444444</v>
      </c>
      <c r="L15" s="18">
        <f t="shared" si="3"/>
        <v>0.78125</v>
      </c>
      <c r="M15" s="18">
        <f t="shared" si="3"/>
        <v>0.8298611111111112</v>
      </c>
      <c r="N15" s="18">
        <f t="shared" si="3"/>
        <v>0.857638888888889</v>
      </c>
      <c r="O15" s="18">
        <f t="shared" si="3"/>
        <v>0.8819444444444444</v>
      </c>
      <c r="P15" s="18">
        <f t="shared" si="3"/>
        <v>0.9097222222222223</v>
      </c>
    </row>
    <row r="16" spans="1:16" s="3" customFormat="1" ht="12" thickBot="1">
      <c r="A16" s="272"/>
      <c r="B16" s="285"/>
      <c r="C16" s="20">
        <f>C15+TIME(0,5,0)</f>
        <v>0.35763888888888884</v>
      </c>
      <c r="D16" s="20">
        <f aca="true" t="shared" si="4" ref="D16:P16">D15+TIME(0,5,0)</f>
        <v>0.4097222222222221</v>
      </c>
      <c r="E16" s="20">
        <f t="shared" si="4"/>
        <v>0.4965277777777777</v>
      </c>
      <c r="F16" s="20">
        <f t="shared" si="4"/>
        <v>0.5381944444444444</v>
      </c>
      <c r="G16" s="20">
        <f t="shared" si="4"/>
        <v>0.5694444444444444</v>
      </c>
      <c r="H16" s="20">
        <f t="shared" si="4"/>
        <v>0.5902777777777778</v>
      </c>
      <c r="I16" s="20">
        <f t="shared" si="4"/>
        <v>0.6625</v>
      </c>
      <c r="J16" s="20">
        <f t="shared" si="4"/>
        <v>0.6770833333333334</v>
      </c>
      <c r="K16" s="20">
        <f t="shared" si="4"/>
        <v>0.6979166666666666</v>
      </c>
      <c r="L16" s="20">
        <f t="shared" si="4"/>
        <v>0.7847222222222222</v>
      </c>
      <c r="M16" s="20">
        <f t="shared" si="4"/>
        <v>0.8333333333333334</v>
      </c>
      <c r="N16" s="20">
        <f t="shared" si="4"/>
        <v>0.8611111111111112</v>
      </c>
      <c r="O16" s="20">
        <f t="shared" si="4"/>
        <v>0.8854166666666666</v>
      </c>
      <c r="P16" s="20">
        <f t="shared" si="4"/>
        <v>0.9131944444444445</v>
      </c>
    </row>
    <row r="17" spans="1:15" s="6" customFormat="1" ht="19.5" customHeight="1" thickBot="1">
      <c r="A17" s="381" t="s">
        <v>31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3"/>
    </row>
    <row r="18" spans="1:15" s="5" customFormat="1" ht="13.5" thickBot="1">
      <c r="A18" s="276" t="s">
        <v>14</v>
      </c>
      <c r="B18" s="277"/>
      <c r="C18" s="290">
        <v>501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2"/>
    </row>
    <row r="19" spans="1:15" s="6" customFormat="1" ht="12" thickBot="1">
      <c r="A19" s="276" t="s">
        <v>15</v>
      </c>
      <c r="B19" s="277"/>
      <c r="C19" s="8" t="s">
        <v>3</v>
      </c>
      <c r="D19" s="8" t="s">
        <v>4</v>
      </c>
      <c r="E19" s="8" t="s">
        <v>5</v>
      </c>
      <c r="F19" s="8" t="s">
        <v>6</v>
      </c>
      <c r="G19" s="8" t="s">
        <v>0</v>
      </c>
      <c r="H19" s="8" t="s">
        <v>1</v>
      </c>
      <c r="I19" s="8" t="s">
        <v>3</v>
      </c>
      <c r="J19" s="8" t="s">
        <v>4</v>
      </c>
      <c r="K19" s="8" t="s">
        <v>5</v>
      </c>
      <c r="L19" s="8" t="s">
        <v>6</v>
      </c>
      <c r="M19" s="8" t="s">
        <v>6</v>
      </c>
      <c r="N19" s="8" t="s">
        <v>0</v>
      </c>
      <c r="O19" s="8" t="s">
        <v>1</v>
      </c>
    </row>
    <row r="20" spans="1:15" s="2" customFormat="1" ht="25.5" thickBot="1">
      <c r="A20" s="276" t="s">
        <v>12</v>
      </c>
      <c r="B20" s="277"/>
      <c r="C20" s="14" t="s">
        <v>34</v>
      </c>
      <c r="D20" s="14" t="s">
        <v>34</v>
      </c>
      <c r="E20" s="14" t="s">
        <v>34</v>
      </c>
      <c r="F20" s="14" t="s">
        <v>34</v>
      </c>
      <c r="G20" s="14" t="s">
        <v>32</v>
      </c>
      <c r="H20" s="14" t="s">
        <v>18</v>
      </c>
      <c r="I20" s="14" t="s">
        <v>34</v>
      </c>
      <c r="J20" s="14" t="s">
        <v>34</v>
      </c>
      <c r="K20" s="14" t="s">
        <v>34</v>
      </c>
      <c r="L20" s="14" t="s">
        <v>34</v>
      </c>
      <c r="M20" s="14" t="s">
        <v>34</v>
      </c>
      <c r="N20" s="14" t="s">
        <v>34</v>
      </c>
      <c r="O20" s="14" t="s">
        <v>32</v>
      </c>
    </row>
    <row r="21" spans="1:15" s="2" customFormat="1" ht="12" thickBot="1">
      <c r="A21" s="276" t="s">
        <v>13</v>
      </c>
      <c r="B21" s="277"/>
      <c r="C21" s="7">
        <v>39022</v>
      </c>
      <c r="D21" s="7">
        <v>39022</v>
      </c>
      <c r="E21" s="7">
        <v>39022</v>
      </c>
      <c r="F21" s="7">
        <v>39022</v>
      </c>
      <c r="G21" s="7">
        <v>39022</v>
      </c>
      <c r="H21" s="7">
        <v>39022</v>
      </c>
      <c r="I21" s="7">
        <v>39022</v>
      </c>
      <c r="J21" s="7">
        <v>39022</v>
      </c>
      <c r="K21" s="7">
        <v>39022</v>
      </c>
      <c r="L21" s="7">
        <v>39022</v>
      </c>
      <c r="M21" s="7">
        <v>39022</v>
      </c>
      <c r="N21" s="7">
        <v>39022</v>
      </c>
      <c r="O21" s="7">
        <v>39022</v>
      </c>
    </row>
    <row r="22" spans="1:15" s="6" customFormat="1" ht="12" thickBot="1">
      <c r="A22" s="276" t="s">
        <v>16</v>
      </c>
      <c r="B22" s="277"/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2</v>
      </c>
      <c r="J22" s="8">
        <v>2</v>
      </c>
      <c r="K22" s="8">
        <v>2</v>
      </c>
      <c r="L22" s="8">
        <v>2</v>
      </c>
      <c r="M22" s="8">
        <v>2</v>
      </c>
      <c r="N22" s="8">
        <v>2</v>
      </c>
      <c r="O22" s="8">
        <v>2</v>
      </c>
    </row>
    <row r="23" spans="1:15" s="6" customFormat="1" ht="23.25" thickBot="1">
      <c r="A23" s="276" t="s">
        <v>23</v>
      </c>
      <c r="B23" s="277"/>
      <c r="C23" s="8" t="s">
        <v>24</v>
      </c>
      <c r="D23" s="8" t="s">
        <v>24</v>
      </c>
      <c r="E23" s="8" t="s">
        <v>24</v>
      </c>
      <c r="F23" s="8" t="s">
        <v>24</v>
      </c>
      <c r="G23" s="8" t="s">
        <v>24</v>
      </c>
      <c r="H23" s="8" t="s">
        <v>24</v>
      </c>
      <c r="I23" s="8" t="s">
        <v>24</v>
      </c>
      <c r="J23" s="8" t="s">
        <v>24</v>
      </c>
      <c r="K23" s="8" t="s">
        <v>24</v>
      </c>
      <c r="L23" s="32" t="s">
        <v>10</v>
      </c>
      <c r="M23" s="8" t="s">
        <v>9</v>
      </c>
      <c r="N23" s="8" t="s">
        <v>24</v>
      </c>
      <c r="O23" s="8" t="s">
        <v>24</v>
      </c>
    </row>
    <row r="24" spans="1:15" s="6" customFormat="1" ht="23.25" thickBot="1">
      <c r="A24" s="174" t="s">
        <v>19</v>
      </c>
      <c r="B24" s="175" t="s">
        <v>20</v>
      </c>
      <c r="C24" s="283" t="s">
        <v>26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5"/>
    </row>
    <row r="25" spans="1:15" s="3" customFormat="1" ht="11.25">
      <c r="A25" s="280" t="s">
        <v>17</v>
      </c>
      <c r="B25" s="284" t="s">
        <v>21</v>
      </c>
      <c r="C25" s="17">
        <v>0.25</v>
      </c>
      <c r="D25" s="18">
        <v>0.2986111111111111</v>
      </c>
      <c r="E25" s="18">
        <v>0.34027777777777773</v>
      </c>
      <c r="F25" s="17">
        <v>0.3611111111111111</v>
      </c>
      <c r="G25" s="18">
        <v>0.40277777777777773</v>
      </c>
      <c r="H25" s="17">
        <v>0.4548611111111111</v>
      </c>
      <c r="I25" s="18">
        <v>0.548611111111111</v>
      </c>
      <c r="J25" s="17">
        <v>0.59375</v>
      </c>
      <c r="K25" s="18">
        <v>0.6215277777777778</v>
      </c>
      <c r="L25" s="17">
        <v>0.6458333333333334</v>
      </c>
      <c r="M25" s="18">
        <v>0.6736111111111112</v>
      </c>
      <c r="N25" s="17">
        <v>0.6875</v>
      </c>
      <c r="O25" s="18">
        <v>0.7430555555555555</v>
      </c>
    </row>
    <row r="26" spans="1:15" s="3" customFormat="1" ht="12" thickBot="1">
      <c r="A26" s="281"/>
      <c r="B26" s="285"/>
      <c r="C26" s="19">
        <f aca="true" t="shared" si="5" ref="C26:O26">C25+TIME(0,10,0)</f>
        <v>0.2569444444444444</v>
      </c>
      <c r="D26" s="20">
        <f t="shared" si="5"/>
        <v>0.3055555555555555</v>
      </c>
      <c r="E26" s="20">
        <f t="shared" si="5"/>
        <v>0.34722222222222215</v>
      </c>
      <c r="F26" s="19">
        <f t="shared" si="5"/>
        <v>0.3680555555555555</v>
      </c>
      <c r="G26" s="20">
        <f t="shared" si="5"/>
        <v>0.40972222222222215</v>
      </c>
      <c r="H26" s="19">
        <f t="shared" si="5"/>
        <v>0.4618055555555555</v>
      </c>
      <c r="I26" s="20">
        <f t="shared" si="5"/>
        <v>0.5555555555555555</v>
      </c>
      <c r="J26" s="19">
        <f t="shared" si="5"/>
        <v>0.6006944444444444</v>
      </c>
      <c r="K26" s="20">
        <f t="shared" si="5"/>
        <v>0.6284722222222222</v>
      </c>
      <c r="L26" s="19">
        <f t="shared" si="5"/>
        <v>0.6527777777777778</v>
      </c>
      <c r="M26" s="20">
        <f t="shared" si="5"/>
        <v>0.6805555555555556</v>
      </c>
      <c r="N26" s="19">
        <f t="shared" si="5"/>
        <v>0.6944444444444444</v>
      </c>
      <c r="O26" s="20">
        <f t="shared" si="5"/>
        <v>0.7499999999999999</v>
      </c>
    </row>
    <row r="27" spans="1:15" s="3" customFormat="1" ht="11.25">
      <c r="A27" s="280" t="s">
        <v>30</v>
      </c>
      <c r="B27" s="286" t="s">
        <v>22</v>
      </c>
      <c r="C27" s="18">
        <f aca="true" t="shared" si="6" ref="C27:H27">C26+TIME(0,40,0)</f>
        <v>0.2847222222222222</v>
      </c>
      <c r="D27" s="18">
        <f t="shared" si="6"/>
        <v>0.3333333333333333</v>
      </c>
      <c r="E27" s="18">
        <f t="shared" si="6"/>
        <v>0.37499999999999994</v>
      </c>
      <c r="F27" s="18">
        <f t="shared" si="6"/>
        <v>0.3958333333333333</v>
      </c>
      <c r="G27" s="18">
        <f t="shared" si="6"/>
        <v>0.43749999999999994</v>
      </c>
      <c r="H27" s="18">
        <f t="shared" si="6"/>
        <v>0.4895833333333333</v>
      </c>
      <c r="I27" s="18">
        <f>I26+TIME(0,44,0)</f>
        <v>0.586111111111111</v>
      </c>
      <c r="J27" s="18">
        <f>J26+TIME(0,44,0)</f>
        <v>0.63125</v>
      </c>
      <c r="K27" s="18">
        <f>K26+TIME(0,40,0)</f>
        <v>0.65625</v>
      </c>
      <c r="L27" s="18">
        <f>L26+TIME(0,40,0)</f>
        <v>0.6805555555555556</v>
      </c>
      <c r="M27" s="18">
        <f>M26+TIME(0,40,0)</f>
        <v>0.7083333333333334</v>
      </c>
      <c r="N27" s="18">
        <f>N26+TIME(0,40,0)</f>
        <v>0.7222222222222222</v>
      </c>
      <c r="O27" s="18">
        <f>O26+TIME(0,40,0)</f>
        <v>0.7777777777777777</v>
      </c>
    </row>
    <row r="28" spans="1:15" s="3" customFormat="1" ht="12" thickBot="1">
      <c r="A28" s="281"/>
      <c r="B28" s="285"/>
      <c r="C28" s="19">
        <f aca="true" t="shared" si="7" ref="C28:H28">C27+TIME(0,5,0)</f>
        <v>0.2881944444444444</v>
      </c>
      <c r="D28" s="20">
        <f t="shared" si="7"/>
        <v>0.3368055555555555</v>
      </c>
      <c r="E28" s="19">
        <f t="shared" si="7"/>
        <v>0.37847222222222215</v>
      </c>
      <c r="F28" s="20">
        <f t="shared" si="7"/>
        <v>0.3993055555555555</v>
      </c>
      <c r="G28" s="20">
        <f t="shared" si="7"/>
        <v>0.44097222222222215</v>
      </c>
      <c r="H28" s="20">
        <f t="shared" si="7"/>
        <v>0.4930555555555555</v>
      </c>
      <c r="I28" s="20">
        <f>I27+TIME(0,1,0)</f>
        <v>0.5868055555555555</v>
      </c>
      <c r="J28" s="20">
        <f>J27+TIME(0,1,0)</f>
        <v>0.6319444444444444</v>
      </c>
      <c r="K28" s="20">
        <f>K27+TIME(0,5,0)</f>
        <v>0.6597222222222222</v>
      </c>
      <c r="L28" s="20">
        <f>L27+TIME(0,5,0)</f>
        <v>0.6840277777777778</v>
      </c>
      <c r="M28" s="20">
        <f>M27+TIME(0,5,0)</f>
        <v>0.7118055555555556</v>
      </c>
      <c r="N28" s="20">
        <f>N27+TIME(0,5,0)</f>
        <v>0.7256944444444444</v>
      </c>
      <c r="O28" s="20">
        <f>O27+TIME(0,5,0)</f>
        <v>0.7812499999999999</v>
      </c>
    </row>
    <row r="29" spans="1:15" s="3" customFormat="1" ht="11.25">
      <c r="A29" s="280" t="s">
        <v>28</v>
      </c>
      <c r="B29" s="284" t="s">
        <v>29</v>
      </c>
      <c r="C29" s="18">
        <f>C28+TIME(0,30,0)</f>
        <v>0.30902777777777773</v>
      </c>
      <c r="D29" s="23"/>
      <c r="E29" s="29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3" customFormat="1" ht="12" thickBot="1">
      <c r="A30" s="281"/>
      <c r="B30" s="285"/>
      <c r="C30" s="33">
        <f>C29+TIME(0,5,0)</f>
        <v>0.31249999999999994</v>
      </c>
      <c r="D30" s="25"/>
      <c r="E30" s="30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3" customFormat="1" ht="11.25">
      <c r="A31" s="278" t="s">
        <v>11</v>
      </c>
      <c r="B31" s="284" t="s">
        <v>21</v>
      </c>
      <c r="C31" s="21">
        <f>C30+TIME(0,55,0)</f>
        <v>0.35069444444444436</v>
      </c>
      <c r="D31" s="18">
        <f>D28+TIME(1,15,0)</f>
        <v>0.38888888888888884</v>
      </c>
      <c r="E31" s="18">
        <f aca="true" t="shared" si="8" ref="E31:O31">E28+TIME(1,15,0)</f>
        <v>0.43055555555555547</v>
      </c>
      <c r="F31" s="18">
        <f t="shared" si="8"/>
        <v>0.45138888888888884</v>
      </c>
      <c r="G31" s="18">
        <f t="shared" si="8"/>
        <v>0.49305555555555547</v>
      </c>
      <c r="H31" s="18">
        <f t="shared" si="8"/>
        <v>0.5451388888888888</v>
      </c>
      <c r="I31" s="18">
        <f t="shared" si="8"/>
        <v>0.6388888888888888</v>
      </c>
      <c r="J31" s="18">
        <f t="shared" si="8"/>
        <v>0.6840277777777778</v>
      </c>
      <c r="K31" s="18">
        <f t="shared" si="8"/>
        <v>0.7118055555555556</v>
      </c>
      <c r="L31" s="18">
        <f t="shared" si="8"/>
        <v>0.7361111111111112</v>
      </c>
      <c r="M31" s="18">
        <f t="shared" si="8"/>
        <v>0.763888888888889</v>
      </c>
      <c r="N31" s="18">
        <f t="shared" si="8"/>
        <v>0.7777777777777778</v>
      </c>
      <c r="O31" s="18">
        <f t="shared" si="8"/>
        <v>0.8333333333333333</v>
      </c>
    </row>
    <row r="32" spans="1:15" s="3" customFormat="1" ht="12" thickBot="1">
      <c r="A32" s="279"/>
      <c r="B32" s="285"/>
      <c r="C32" s="33">
        <f>C31+TIME(0,5,0)</f>
        <v>0.3541666666666666</v>
      </c>
      <c r="D32" s="20">
        <f aca="true" t="shared" si="9" ref="D32:O32">D31+TIME(0,5,0)</f>
        <v>0.39236111111111105</v>
      </c>
      <c r="E32" s="20">
        <f t="shared" si="9"/>
        <v>0.4340277777777777</v>
      </c>
      <c r="F32" s="20">
        <f t="shared" si="9"/>
        <v>0.45486111111111105</v>
      </c>
      <c r="G32" s="20">
        <f t="shared" si="9"/>
        <v>0.4965277777777777</v>
      </c>
      <c r="H32" s="20">
        <f t="shared" si="9"/>
        <v>0.548611111111111</v>
      </c>
      <c r="I32" s="20">
        <f t="shared" si="9"/>
        <v>0.642361111111111</v>
      </c>
      <c r="J32" s="20">
        <f t="shared" si="9"/>
        <v>0.6875</v>
      </c>
      <c r="K32" s="20">
        <f t="shared" si="9"/>
        <v>0.7152777777777778</v>
      </c>
      <c r="L32" s="20">
        <f t="shared" si="9"/>
        <v>0.7395833333333334</v>
      </c>
      <c r="M32" s="20">
        <f t="shared" si="9"/>
        <v>0.7673611111111112</v>
      </c>
      <c r="N32" s="20">
        <f t="shared" si="9"/>
        <v>0.78125</v>
      </c>
      <c r="O32" s="20">
        <f t="shared" si="9"/>
        <v>0.8368055555555555</v>
      </c>
    </row>
    <row r="34" spans="2:16" s="3" customFormat="1" ht="11.25">
      <c r="B34" s="3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1" ht="12.75">
      <c r="A35" s="15"/>
      <c r="B35" s="15"/>
      <c r="C35" s="295" t="s">
        <v>25</v>
      </c>
      <c r="D35" s="295"/>
      <c r="E35" s="295"/>
      <c r="F35" s="295"/>
      <c r="G35" s="295"/>
      <c r="H35" s="295"/>
      <c r="I35" s="295"/>
      <c r="J35" s="293">
        <v>40082</v>
      </c>
      <c r="K35" s="294"/>
    </row>
    <row r="36" spans="1:16" ht="12.75">
      <c r="A36" s="282" t="s">
        <v>35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</row>
  </sheetData>
  <sheetProtection/>
  <mergeCells count="37">
    <mergeCell ref="A1:P1"/>
    <mergeCell ref="C2:P2"/>
    <mergeCell ref="B11:B12"/>
    <mergeCell ref="A2:B2"/>
    <mergeCell ref="A3:B3"/>
    <mergeCell ref="A4:B4"/>
    <mergeCell ref="A9:A10"/>
    <mergeCell ref="A5:B5"/>
    <mergeCell ref="A6:B6"/>
    <mergeCell ref="C8:P8"/>
    <mergeCell ref="B25:B26"/>
    <mergeCell ref="B27:B28"/>
    <mergeCell ref="B29:B30"/>
    <mergeCell ref="A7:B7"/>
    <mergeCell ref="B9:B10"/>
    <mergeCell ref="A11:A12"/>
    <mergeCell ref="A13:A14"/>
    <mergeCell ref="A15:A16"/>
    <mergeCell ref="A20:B20"/>
    <mergeCell ref="A19:B19"/>
    <mergeCell ref="A18:B18"/>
    <mergeCell ref="A36:P36"/>
    <mergeCell ref="A29:A30"/>
    <mergeCell ref="B31:B32"/>
    <mergeCell ref="C18:O18"/>
    <mergeCell ref="C24:O24"/>
    <mergeCell ref="A21:B21"/>
    <mergeCell ref="A22:B22"/>
    <mergeCell ref="A25:A26"/>
    <mergeCell ref="A27:A28"/>
    <mergeCell ref="J35:K35"/>
    <mergeCell ref="C35:I35"/>
    <mergeCell ref="A23:B23"/>
    <mergeCell ref="A31:A32"/>
    <mergeCell ref="B13:B14"/>
    <mergeCell ref="B15:B16"/>
    <mergeCell ref="A17:O17"/>
  </mergeCells>
  <hyperlinks>
    <hyperlink ref="A36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8">
      <selection activeCell="J19" sqref="J19"/>
    </sheetView>
  </sheetViews>
  <sheetFormatPr defaultColWidth="12.00390625" defaultRowHeight="12.75"/>
  <cols>
    <col min="1" max="1" width="13.375" style="4" bestFit="1" customWidth="1"/>
    <col min="2" max="2" width="13.375" style="4" customWidth="1"/>
    <col min="3" max="4" width="12.625" style="16" customWidth="1"/>
    <col min="5" max="5" width="3.00390625" style="4" bestFit="1" customWidth="1"/>
    <col min="6" max="6" width="4.875" style="4" bestFit="1" customWidth="1"/>
    <col min="7" max="7" width="3.00390625" style="4" bestFit="1" customWidth="1"/>
    <col min="8" max="8" width="4.875" style="4" bestFit="1" customWidth="1"/>
    <col min="9" max="9" width="3.00390625" style="4" bestFit="1" customWidth="1"/>
    <col min="10" max="16384" width="12.00390625" style="4" customWidth="1"/>
  </cols>
  <sheetData>
    <row r="1" spans="1:11" s="153" customFormat="1" ht="18" customHeight="1" thickBot="1">
      <c r="A1" s="323" t="s">
        <v>154</v>
      </c>
      <c r="B1" s="324"/>
      <c r="C1" s="324"/>
      <c r="D1" s="325"/>
      <c r="E1" s="166"/>
      <c r="F1" s="166"/>
      <c r="G1" s="166"/>
      <c r="H1" s="166"/>
      <c r="I1" s="166"/>
      <c r="J1" s="166"/>
      <c r="K1" s="166"/>
    </row>
    <row r="2" spans="1:4" s="5" customFormat="1" ht="13.5" thickBot="1">
      <c r="A2" s="276" t="s">
        <v>14</v>
      </c>
      <c r="B2" s="277"/>
      <c r="C2" s="341">
        <v>510</v>
      </c>
      <c r="D2" s="342"/>
    </row>
    <row r="3" spans="1:4" s="6" customFormat="1" ht="12" thickBot="1">
      <c r="A3" s="276" t="s">
        <v>15</v>
      </c>
      <c r="B3" s="277"/>
      <c r="C3" s="35">
        <v>1</v>
      </c>
      <c r="D3" s="101">
        <v>2</v>
      </c>
    </row>
    <row r="4" spans="1:12" s="2" customFormat="1" ht="21" customHeight="1" thickBot="1">
      <c r="A4" s="276" t="s">
        <v>12</v>
      </c>
      <c r="B4" s="277"/>
      <c r="C4" s="347" t="s">
        <v>155</v>
      </c>
      <c r="D4" s="348"/>
      <c r="E4" s="167"/>
      <c r="F4" s="167"/>
      <c r="G4" s="167"/>
      <c r="H4" s="167"/>
      <c r="I4" s="167"/>
      <c r="J4" s="167"/>
      <c r="K4" s="167"/>
      <c r="L4" s="167"/>
    </row>
    <row r="5" spans="1:4" s="2" customFormat="1" ht="12" thickBot="1">
      <c r="A5" s="276" t="s">
        <v>13</v>
      </c>
      <c r="B5" s="277"/>
      <c r="C5" s="339">
        <v>39142</v>
      </c>
      <c r="D5" s="340"/>
    </row>
    <row r="6" spans="1:4" s="6" customFormat="1" ht="12" thickBot="1">
      <c r="A6" s="276" t="s">
        <v>16</v>
      </c>
      <c r="B6" s="277"/>
      <c r="C6" s="85">
        <v>1</v>
      </c>
      <c r="D6" s="8">
        <v>2</v>
      </c>
    </row>
    <row r="7" spans="1:4" s="6" customFormat="1" ht="12" thickBot="1">
      <c r="A7" s="276" t="s">
        <v>23</v>
      </c>
      <c r="B7" s="277"/>
      <c r="C7" s="168" t="s">
        <v>24</v>
      </c>
      <c r="D7" s="161" t="s">
        <v>24</v>
      </c>
    </row>
    <row r="8" spans="1:4" s="6" customFormat="1" ht="23.25" thickBot="1">
      <c r="A8" s="9" t="s">
        <v>19</v>
      </c>
      <c r="B8" s="10" t="s">
        <v>20</v>
      </c>
      <c r="C8" s="321" t="s">
        <v>26</v>
      </c>
      <c r="D8" s="322"/>
    </row>
    <row r="9" spans="1:4" s="3" customFormat="1" ht="11.25">
      <c r="A9" s="327" t="s">
        <v>11</v>
      </c>
      <c r="B9" s="327" t="s">
        <v>21</v>
      </c>
      <c r="C9" s="47">
        <v>0.40972222222222227</v>
      </c>
      <c r="D9" s="47">
        <v>0.7361111111111112</v>
      </c>
    </row>
    <row r="10" spans="1:4" s="3" customFormat="1" ht="12" thickBot="1">
      <c r="A10" s="328"/>
      <c r="B10" s="328"/>
      <c r="C10" s="55">
        <f>C9+TIME(0,10,0)</f>
        <v>0.4166666666666667</v>
      </c>
      <c r="D10" s="55">
        <f>D9+TIME(0,10,0)</f>
        <v>0.7430555555555556</v>
      </c>
    </row>
    <row r="11" spans="1:4" s="3" customFormat="1" ht="12" thickBot="1">
      <c r="A11" s="331" t="s">
        <v>28</v>
      </c>
      <c r="B11" s="331" t="s">
        <v>21</v>
      </c>
      <c r="C11" s="55">
        <f>C10+TIME(0,50,0)</f>
        <v>0.4513888888888889</v>
      </c>
      <c r="D11" s="55">
        <f>D10+TIME(0,50,0)</f>
        <v>0.7777777777777778</v>
      </c>
    </row>
    <row r="12" spans="1:4" s="3" customFormat="1" ht="12" thickBot="1">
      <c r="A12" s="328"/>
      <c r="B12" s="328"/>
      <c r="C12" s="55">
        <f>C11+TIME(0,10,0)</f>
        <v>0.4583333333333333</v>
      </c>
      <c r="D12" s="55">
        <f>D11+TIME(0,10,0)</f>
        <v>0.7847222222222222</v>
      </c>
    </row>
    <row r="13" spans="1:4" s="3" customFormat="1" ht="12" thickBot="1">
      <c r="A13" s="332" t="s">
        <v>69</v>
      </c>
      <c r="B13" s="332" t="s">
        <v>39</v>
      </c>
      <c r="C13" s="55">
        <f>C12+TIME(0,40,0)</f>
        <v>0.4861111111111111</v>
      </c>
      <c r="D13" s="55">
        <f>D12+TIME(0,40,0)</f>
        <v>0.8125</v>
      </c>
    </row>
    <row r="14" spans="1:4" s="3" customFormat="1" ht="12" thickBot="1">
      <c r="A14" s="333"/>
      <c r="B14" s="333"/>
      <c r="C14" s="55">
        <f>C13+TIME(0,10,0)</f>
        <v>0.4930555555555555</v>
      </c>
      <c r="D14" s="55">
        <f>D13+TIME(0,10,0)</f>
        <v>0.8194444444444444</v>
      </c>
    </row>
    <row r="15" spans="1:4" s="3" customFormat="1" ht="12" thickBot="1">
      <c r="A15" s="327" t="s">
        <v>156</v>
      </c>
      <c r="B15" s="327"/>
      <c r="C15" s="55">
        <f>C14+TIME(0,35,0)</f>
        <v>0.517361111111111</v>
      </c>
      <c r="D15" s="55">
        <f>D14+TIME(0,35,0)</f>
        <v>0.84375</v>
      </c>
    </row>
    <row r="16" spans="1:4" s="3" customFormat="1" ht="12" thickBot="1">
      <c r="A16" s="328"/>
      <c r="B16" s="328"/>
      <c r="C16" s="55">
        <f>C15+TIME(0,1,0)</f>
        <v>0.5180555555555555</v>
      </c>
      <c r="D16" s="55">
        <f>D15+TIME(0,1,0)</f>
        <v>0.8444444444444444</v>
      </c>
    </row>
    <row r="17" spans="1:4" s="3" customFormat="1" ht="12" thickBot="1">
      <c r="A17" s="327" t="s">
        <v>136</v>
      </c>
      <c r="B17" s="327" t="s">
        <v>39</v>
      </c>
      <c r="C17" s="55">
        <f>C16+TIME(0,74,0)</f>
        <v>0.5694444444444444</v>
      </c>
      <c r="D17" s="55">
        <f>D16+TIME(0,74,0)</f>
        <v>0.8958333333333334</v>
      </c>
    </row>
    <row r="18" spans="1:4" s="3" customFormat="1" ht="12" thickBot="1">
      <c r="A18" s="328"/>
      <c r="B18" s="328"/>
      <c r="C18" s="55">
        <f>C17+TIME(0,10,0)</f>
        <v>0.5763888888888888</v>
      </c>
      <c r="D18" s="55">
        <f>D17+TIME(0,10,0)</f>
        <v>0.9027777777777778</v>
      </c>
    </row>
    <row r="19" spans="1:4" s="3" customFormat="1" ht="12" thickBot="1">
      <c r="A19" s="327" t="s">
        <v>137</v>
      </c>
      <c r="B19" s="327" t="s">
        <v>39</v>
      </c>
      <c r="C19" s="55">
        <f>C18+TIME(0,90,0)</f>
        <v>0.6388888888888888</v>
      </c>
      <c r="D19" s="55">
        <f>D18+TIME(0,90,0)</f>
        <v>0.9652777777777778</v>
      </c>
    </row>
    <row r="20" spans="1:4" s="3" customFormat="1" ht="12" thickBot="1">
      <c r="A20" s="328"/>
      <c r="B20" s="328"/>
      <c r="C20" s="55">
        <f>C19+TIME(0,10,0)</f>
        <v>0.6458333333333333</v>
      </c>
      <c r="D20" s="55">
        <f>D19+TIME(0,10,0)</f>
        <v>0.9722222222222222</v>
      </c>
    </row>
    <row r="21" spans="1:4" s="3" customFormat="1" ht="12" thickBot="1">
      <c r="A21" s="331" t="s">
        <v>159</v>
      </c>
      <c r="B21" s="331"/>
      <c r="C21" s="55">
        <f>C20+TIME(1,10,0)</f>
        <v>0.6944444444444444</v>
      </c>
      <c r="D21" s="176"/>
    </row>
    <row r="22" spans="1:4" s="3" customFormat="1" ht="12" thickBot="1">
      <c r="A22" s="328"/>
      <c r="B22" s="328"/>
      <c r="C22" s="55">
        <f>C21+TIME(0,0,0)</f>
        <v>0.6944444444444444</v>
      </c>
      <c r="D22" s="176"/>
    </row>
    <row r="23" spans="1:4" s="3" customFormat="1" ht="12" thickBot="1">
      <c r="A23" s="331" t="s">
        <v>157</v>
      </c>
      <c r="B23" s="331" t="s">
        <v>39</v>
      </c>
      <c r="C23" s="55">
        <f>C22+TIME(0,40,0)</f>
        <v>0.7222222222222222</v>
      </c>
      <c r="D23" s="55">
        <f>D20+TIME(1,50,0)</f>
        <v>1.0486111111111112</v>
      </c>
    </row>
    <row r="24" spans="1:4" s="3" customFormat="1" ht="12" thickBot="1">
      <c r="A24" s="328"/>
      <c r="B24" s="328"/>
      <c r="C24" s="55">
        <f>C23+TIME(0,5,0)</f>
        <v>0.7256944444444444</v>
      </c>
      <c r="D24" s="55">
        <f>D23+TIME(0,5,0)</f>
        <v>1.0520833333333335</v>
      </c>
    </row>
    <row r="25" spans="1:11" s="153" customFormat="1" ht="18" customHeight="1" thickBot="1">
      <c r="A25" s="323" t="s">
        <v>158</v>
      </c>
      <c r="B25" s="324"/>
      <c r="C25" s="324"/>
      <c r="D25" s="325"/>
      <c r="E25" s="166"/>
      <c r="F25" s="166"/>
      <c r="G25" s="166"/>
      <c r="H25" s="166"/>
      <c r="I25" s="166"/>
      <c r="J25" s="166"/>
      <c r="K25" s="166"/>
    </row>
    <row r="26" spans="1:4" s="5" customFormat="1" ht="13.5" thickBot="1">
      <c r="A26" s="276" t="s">
        <v>14</v>
      </c>
      <c r="B26" s="277"/>
      <c r="C26" s="341">
        <v>510</v>
      </c>
      <c r="D26" s="342"/>
    </row>
    <row r="27" spans="1:4" s="6" customFormat="1" ht="12" thickBot="1">
      <c r="A27" s="276" t="s">
        <v>15</v>
      </c>
      <c r="B27" s="277"/>
      <c r="C27" s="35">
        <v>1</v>
      </c>
      <c r="D27" s="101">
        <v>2</v>
      </c>
    </row>
    <row r="28" spans="1:12" s="2" customFormat="1" ht="21" customHeight="1" thickBot="1">
      <c r="A28" s="276" t="s">
        <v>12</v>
      </c>
      <c r="B28" s="277"/>
      <c r="C28" s="347" t="s">
        <v>155</v>
      </c>
      <c r="D28" s="348"/>
      <c r="E28" s="167"/>
      <c r="F28" s="167"/>
      <c r="G28" s="167"/>
      <c r="H28" s="167"/>
      <c r="I28" s="167"/>
      <c r="J28" s="167"/>
      <c r="K28" s="167"/>
      <c r="L28" s="167"/>
    </row>
    <row r="29" spans="1:4" s="2" customFormat="1" ht="12" thickBot="1">
      <c r="A29" s="276" t="s">
        <v>13</v>
      </c>
      <c r="B29" s="277"/>
      <c r="C29" s="339">
        <v>39142</v>
      </c>
      <c r="D29" s="340"/>
    </row>
    <row r="30" spans="1:4" s="6" customFormat="1" ht="12" thickBot="1">
      <c r="A30" s="276" t="s">
        <v>16</v>
      </c>
      <c r="B30" s="277"/>
      <c r="C30" s="85">
        <v>1</v>
      </c>
      <c r="D30" s="8">
        <v>2</v>
      </c>
    </row>
    <row r="31" spans="1:4" s="6" customFormat="1" ht="13.5" customHeight="1" thickBot="1">
      <c r="A31" s="276" t="s">
        <v>23</v>
      </c>
      <c r="B31" s="277"/>
      <c r="C31" s="168" t="s">
        <v>24</v>
      </c>
      <c r="D31" s="161" t="s">
        <v>24</v>
      </c>
    </row>
    <row r="32" spans="1:4" s="6" customFormat="1" ht="23.25" thickBot="1">
      <c r="A32" s="174" t="s">
        <v>19</v>
      </c>
      <c r="B32" s="175" t="s">
        <v>20</v>
      </c>
      <c r="C32" s="321" t="s">
        <v>26</v>
      </c>
      <c r="D32" s="322"/>
    </row>
    <row r="33" spans="1:4" ht="12.75">
      <c r="A33" s="331" t="s">
        <v>157</v>
      </c>
      <c r="B33" s="331" t="s">
        <v>39</v>
      </c>
      <c r="C33" s="59">
        <v>0.18055555555555555</v>
      </c>
      <c r="D33" s="59">
        <v>0.34722222222222227</v>
      </c>
    </row>
    <row r="34" spans="1:4" ht="13.5" thickBot="1">
      <c r="A34" s="328"/>
      <c r="B34" s="328"/>
      <c r="C34" s="55">
        <f>C33+TIME(0,10,0)</f>
        <v>0.1875</v>
      </c>
      <c r="D34" s="55">
        <f>D33+TIME(0,10,0)</f>
        <v>0.3541666666666667</v>
      </c>
    </row>
    <row r="35" spans="1:4" s="3" customFormat="1" ht="12" thickBot="1">
      <c r="A35" s="331" t="s">
        <v>159</v>
      </c>
      <c r="B35" s="331"/>
      <c r="C35" s="176"/>
      <c r="D35" s="55">
        <f>D34+TIME(0,40,0)</f>
        <v>0.3819444444444445</v>
      </c>
    </row>
    <row r="36" spans="1:4" s="3" customFormat="1" ht="12" thickBot="1">
      <c r="A36" s="328"/>
      <c r="B36" s="328"/>
      <c r="C36" s="176"/>
      <c r="D36" s="55">
        <f>D35+TIME(0,0,0)</f>
        <v>0.3819444444444445</v>
      </c>
    </row>
    <row r="37" spans="1:4" ht="13.5" thickBot="1">
      <c r="A37" s="331" t="s">
        <v>137</v>
      </c>
      <c r="B37" s="331" t="s">
        <v>39</v>
      </c>
      <c r="C37" s="55">
        <f>C34+TIME(1,50,0)</f>
        <v>0.2638888888888889</v>
      </c>
      <c r="D37" s="55">
        <f>D34+TIME(1,50,0)</f>
        <v>0.4305555555555556</v>
      </c>
    </row>
    <row r="38" spans="1:4" ht="13.5" thickBot="1">
      <c r="A38" s="329"/>
      <c r="B38" s="329"/>
      <c r="C38" s="55">
        <f>C37+TIME(0,10,0)</f>
        <v>0.2708333333333333</v>
      </c>
      <c r="D38" s="55">
        <f>D37+TIME(0,10,0)</f>
        <v>0.4375</v>
      </c>
    </row>
    <row r="39" spans="1:4" ht="13.5" thickBot="1">
      <c r="A39" s="327" t="s">
        <v>136</v>
      </c>
      <c r="B39" s="327" t="s">
        <v>39</v>
      </c>
      <c r="C39" s="55">
        <f>C38+TIME(0,90,0)</f>
        <v>0.3333333333333333</v>
      </c>
      <c r="D39" s="55">
        <f>D38+TIME(0,90,0)</f>
        <v>0.5</v>
      </c>
    </row>
    <row r="40" spans="1:4" ht="13.5" thickBot="1">
      <c r="A40" s="328"/>
      <c r="B40" s="328"/>
      <c r="C40" s="55">
        <f>C39+TIME(0,10,0)</f>
        <v>0.34027777777777773</v>
      </c>
      <c r="D40" s="55">
        <f>D39+TIME(0,10,0)</f>
        <v>0.5069444444444444</v>
      </c>
    </row>
    <row r="41" spans="1:4" ht="13.5" thickBot="1">
      <c r="A41" s="278" t="s">
        <v>156</v>
      </c>
      <c r="B41" s="278"/>
      <c r="C41" s="55">
        <f>C40+TIME(1,14,0)</f>
        <v>0.3916666666666666</v>
      </c>
      <c r="D41" s="55">
        <f>D40+TIME(1,14,0)</f>
        <v>0.5583333333333333</v>
      </c>
    </row>
    <row r="42" spans="1:4" ht="13.5" thickBot="1">
      <c r="A42" s="279"/>
      <c r="B42" s="279"/>
      <c r="C42" s="55">
        <f>C41+TIME(0,1,0)</f>
        <v>0.39236111111111105</v>
      </c>
      <c r="D42" s="55">
        <f>D41+TIME(0,1,0)</f>
        <v>0.5590277777777778</v>
      </c>
    </row>
    <row r="43" spans="1:4" ht="13.5" thickBot="1">
      <c r="A43" s="327" t="s">
        <v>69</v>
      </c>
      <c r="B43" s="327" t="s">
        <v>39</v>
      </c>
      <c r="C43" s="55">
        <f>C42+TIME(0,35,0)</f>
        <v>0.41666666666666663</v>
      </c>
      <c r="D43" s="55">
        <f>D42+TIME(0,35,0)</f>
        <v>0.5833333333333334</v>
      </c>
    </row>
    <row r="44" spans="1:4" ht="13.5" thickBot="1">
      <c r="A44" s="328"/>
      <c r="B44" s="328"/>
      <c r="C44" s="55">
        <f>C43+TIME(0,10,0)</f>
        <v>0.42361111111111105</v>
      </c>
      <c r="D44" s="55">
        <f>D43+TIME(0,10,0)</f>
        <v>0.5902777777777778</v>
      </c>
    </row>
    <row r="45" spans="1:4" ht="13.5" thickBot="1">
      <c r="A45" s="331" t="s">
        <v>28</v>
      </c>
      <c r="B45" s="331" t="s">
        <v>21</v>
      </c>
      <c r="C45" s="55">
        <f>C44+TIME(0,40,0)</f>
        <v>0.45138888888888884</v>
      </c>
      <c r="D45" s="55">
        <f>D44+TIME(0,40,0)</f>
        <v>0.6180555555555556</v>
      </c>
    </row>
    <row r="46" spans="1:4" ht="13.5" thickBot="1">
      <c r="A46" s="328"/>
      <c r="B46" s="328"/>
      <c r="C46" s="55">
        <f>C45+TIME(0,10,0)</f>
        <v>0.45833333333333326</v>
      </c>
      <c r="D46" s="55">
        <f>D45+TIME(0,10,0)</f>
        <v>0.625</v>
      </c>
    </row>
    <row r="47" spans="1:4" ht="13.5" thickBot="1">
      <c r="A47" s="332" t="s">
        <v>11</v>
      </c>
      <c r="B47" s="332" t="s">
        <v>21</v>
      </c>
      <c r="C47" s="55">
        <f>C46+TIME(0,50,0)</f>
        <v>0.49305555555555547</v>
      </c>
      <c r="D47" s="55">
        <f>D46+TIME(0,50,0)</f>
        <v>0.6597222222222222</v>
      </c>
    </row>
    <row r="48" spans="1:4" ht="13.5" thickBot="1">
      <c r="A48" s="333"/>
      <c r="B48" s="333"/>
      <c r="C48" s="55">
        <f>C47+TIME(0,5,0)</f>
        <v>0.4965277777777777</v>
      </c>
      <c r="D48" s="55">
        <f>D47+TIME(0,5,0)</f>
        <v>0.6631944444444444</v>
      </c>
    </row>
    <row r="50" spans="1:6" ht="12.75">
      <c r="A50" s="306" t="s">
        <v>160</v>
      </c>
      <c r="B50" s="306"/>
      <c r="C50" s="306"/>
      <c r="D50" s="306"/>
      <c r="F50" s="16"/>
    </row>
    <row r="51" spans="1:6" ht="12.75">
      <c r="A51" s="306"/>
      <c r="B51" s="306"/>
      <c r="C51" s="306"/>
      <c r="D51" s="306"/>
      <c r="E51" s="38"/>
      <c r="F51" s="38"/>
    </row>
    <row r="52" spans="1:6" ht="12.75">
      <c r="A52" s="306"/>
      <c r="B52" s="306"/>
      <c r="C52" s="306"/>
      <c r="D52" s="306"/>
      <c r="E52" s="65"/>
      <c r="F52" s="65"/>
    </row>
    <row r="54" spans="1:16" ht="25.5" customHeight="1">
      <c r="A54" s="295" t="s">
        <v>25</v>
      </c>
      <c r="B54" s="295"/>
      <c r="C54" s="295"/>
      <c r="D54" s="34">
        <v>40082</v>
      </c>
      <c r="E54" s="66"/>
      <c r="F54" s="66"/>
      <c r="G54" s="66"/>
      <c r="H54" s="66"/>
      <c r="J54" s="67"/>
      <c r="K54" s="16"/>
      <c r="L54" s="16"/>
      <c r="M54" s="16"/>
      <c r="N54" s="39"/>
      <c r="O54" s="39"/>
      <c r="P54" s="39"/>
    </row>
    <row r="55" spans="1:13" ht="12.75" customHeight="1">
      <c r="A55" s="305" t="s">
        <v>35</v>
      </c>
      <c r="B55" s="305"/>
      <c r="C55" s="305"/>
      <c r="D55" s="305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1:4" ht="12.75">
      <c r="A56" s="305"/>
      <c r="B56" s="305"/>
      <c r="C56" s="305"/>
      <c r="D56" s="305"/>
    </row>
  </sheetData>
  <sheetProtection/>
  <mergeCells count="57">
    <mergeCell ref="A4:B4"/>
    <mergeCell ref="C4:D4"/>
    <mergeCell ref="A1:D1"/>
    <mergeCell ref="A2:B2"/>
    <mergeCell ref="C2:D2"/>
    <mergeCell ref="A3:B3"/>
    <mergeCell ref="A15:A16"/>
    <mergeCell ref="B15:B16"/>
    <mergeCell ref="A5:B5"/>
    <mergeCell ref="C5:D5"/>
    <mergeCell ref="A6:B6"/>
    <mergeCell ref="A7:B7"/>
    <mergeCell ref="C8:D8"/>
    <mergeCell ref="A9:A10"/>
    <mergeCell ref="B9:B10"/>
    <mergeCell ref="A11:A12"/>
    <mergeCell ref="B11:B12"/>
    <mergeCell ref="A13:A14"/>
    <mergeCell ref="B13:B14"/>
    <mergeCell ref="A23:A24"/>
    <mergeCell ref="B23:B24"/>
    <mergeCell ref="A21:A22"/>
    <mergeCell ref="B21:B22"/>
    <mergeCell ref="A17:A18"/>
    <mergeCell ref="B17:B18"/>
    <mergeCell ref="A19:A20"/>
    <mergeCell ref="B19:B20"/>
    <mergeCell ref="C32:D32"/>
    <mergeCell ref="A33:A34"/>
    <mergeCell ref="B33:B34"/>
    <mergeCell ref="A25:D25"/>
    <mergeCell ref="A26:B26"/>
    <mergeCell ref="C26:D26"/>
    <mergeCell ref="A27:B27"/>
    <mergeCell ref="A28:B28"/>
    <mergeCell ref="C28:D28"/>
    <mergeCell ref="A29:B29"/>
    <mergeCell ref="C29:D29"/>
    <mergeCell ref="A30:B30"/>
    <mergeCell ref="A31:B31"/>
    <mergeCell ref="A54:C54"/>
    <mergeCell ref="A55:D56"/>
    <mergeCell ref="A43:A44"/>
    <mergeCell ref="B43:B44"/>
    <mergeCell ref="A45:A46"/>
    <mergeCell ref="B45:B46"/>
    <mergeCell ref="A47:A48"/>
    <mergeCell ref="B47:B48"/>
    <mergeCell ref="A35:A36"/>
    <mergeCell ref="B35:B36"/>
    <mergeCell ref="A50:D52"/>
    <mergeCell ref="B41:B42"/>
    <mergeCell ref="A41:A42"/>
    <mergeCell ref="A37:A38"/>
    <mergeCell ref="B37:B38"/>
    <mergeCell ref="A39:A40"/>
    <mergeCell ref="B39:B40"/>
  </mergeCells>
  <hyperlinks>
    <hyperlink ref="A55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4">
      <selection activeCell="C46" sqref="C46"/>
    </sheetView>
  </sheetViews>
  <sheetFormatPr defaultColWidth="12.00390625" defaultRowHeight="12.75"/>
  <cols>
    <col min="1" max="1" width="18.75390625" style="4" customWidth="1"/>
    <col min="2" max="2" width="18.375" style="4" customWidth="1"/>
    <col min="3" max="4" width="21.25390625" style="16" customWidth="1"/>
    <col min="5" max="16384" width="12.00390625" style="4" customWidth="1"/>
  </cols>
  <sheetData>
    <row r="1" spans="1:4" s="153" customFormat="1" ht="21" customHeight="1" thickBot="1">
      <c r="A1" s="323" t="s">
        <v>161</v>
      </c>
      <c r="B1" s="324"/>
      <c r="C1" s="324"/>
      <c r="D1" s="325"/>
    </row>
    <row r="2" spans="1:4" s="5" customFormat="1" ht="13.5" thickBot="1">
      <c r="A2" s="276" t="s">
        <v>14</v>
      </c>
      <c r="B2" s="308"/>
      <c r="C2" s="290">
        <v>511</v>
      </c>
      <c r="D2" s="292"/>
    </row>
    <row r="3" spans="1:4" s="6" customFormat="1" ht="12" thickBot="1">
      <c r="A3" s="276" t="s">
        <v>15</v>
      </c>
      <c r="B3" s="308"/>
      <c r="C3" s="101">
        <v>1</v>
      </c>
      <c r="D3" s="36">
        <v>2</v>
      </c>
    </row>
    <row r="4" spans="1:4" s="2" customFormat="1" ht="23.25" customHeight="1" thickBot="1">
      <c r="A4" s="276" t="s">
        <v>12</v>
      </c>
      <c r="B4" s="308"/>
      <c r="C4" s="156" t="s">
        <v>162</v>
      </c>
      <c r="D4" s="156" t="s">
        <v>36</v>
      </c>
    </row>
    <row r="5" spans="1:4" s="2" customFormat="1" ht="12" thickBot="1">
      <c r="A5" s="276" t="s">
        <v>13</v>
      </c>
      <c r="B5" s="308"/>
      <c r="C5" s="7"/>
      <c r="D5" s="7"/>
    </row>
    <row r="6" spans="1:4" s="6" customFormat="1" ht="12" thickBot="1">
      <c r="A6" s="276" t="s">
        <v>16</v>
      </c>
      <c r="B6" s="308"/>
      <c r="C6" s="101">
        <v>1</v>
      </c>
      <c r="D6" s="101">
        <v>1</v>
      </c>
    </row>
    <row r="7" spans="1:4" s="6" customFormat="1" ht="12" thickBot="1">
      <c r="A7" s="276" t="s">
        <v>23</v>
      </c>
      <c r="B7" s="308"/>
      <c r="C7" s="8" t="s">
        <v>24</v>
      </c>
      <c r="D7" s="8" t="s">
        <v>24</v>
      </c>
    </row>
    <row r="8" spans="1:4" s="6" customFormat="1" ht="13.5" customHeight="1" thickBot="1">
      <c r="A8" s="9" t="s">
        <v>19</v>
      </c>
      <c r="B8" s="9" t="s">
        <v>20</v>
      </c>
      <c r="C8" s="8" t="s">
        <v>26</v>
      </c>
      <c r="D8" s="8" t="s">
        <v>26</v>
      </c>
    </row>
    <row r="9" spans="1:4" s="3" customFormat="1" ht="11.25">
      <c r="A9" s="278" t="s">
        <v>11</v>
      </c>
      <c r="B9" s="345" t="s">
        <v>21</v>
      </c>
      <c r="C9" s="95">
        <v>0.46527777777777773</v>
      </c>
      <c r="D9" s="70">
        <v>0.5590277777777778</v>
      </c>
    </row>
    <row r="10" spans="1:4" s="3" customFormat="1" ht="12" thickBot="1">
      <c r="A10" s="279"/>
      <c r="B10" s="346"/>
      <c r="C10" s="81">
        <v>0.47222222222222227</v>
      </c>
      <c r="D10" s="80">
        <v>0.5659722222222222</v>
      </c>
    </row>
    <row r="11" spans="1:4" s="3" customFormat="1" ht="11.25">
      <c r="A11" s="278" t="s">
        <v>17</v>
      </c>
      <c r="B11" s="278" t="s">
        <v>21</v>
      </c>
      <c r="C11" s="95">
        <v>0.5520833333333334</v>
      </c>
      <c r="D11" s="93">
        <v>0.6458333333333334</v>
      </c>
    </row>
    <row r="12" spans="1:4" s="3" customFormat="1" ht="12" thickBot="1">
      <c r="A12" s="279"/>
      <c r="B12" s="279"/>
      <c r="C12" s="74">
        <v>0.5625</v>
      </c>
      <c r="D12" s="75">
        <v>0.65625</v>
      </c>
    </row>
    <row r="13" spans="1:4" s="3" customFormat="1" ht="11.25">
      <c r="A13" s="278" t="s">
        <v>38</v>
      </c>
      <c r="B13" s="278" t="s">
        <v>39</v>
      </c>
      <c r="C13" s="78">
        <v>0.6284722222222222</v>
      </c>
      <c r="D13" s="70">
        <v>0.7222222222222222</v>
      </c>
    </row>
    <row r="14" spans="1:4" s="3" customFormat="1" ht="12" thickBot="1">
      <c r="A14" s="279"/>
      <c r="B14" s="279"/>
      <c r="C14" s="81">
        <v>0.6284722222222222</v>
      </c>
      <c r="D14" s="80">
        <v>0.7222222222222222</v>
      </c>
    </row>
    <row r="15" spans="1:4" s="3" customFormat="1" ht="11.25">
      <c r="A15" s="278" t="s">
        <v>40</v>
      </c>
      <c r="B15" s="278" t="s">
        <v>39</v>
      </c>
      <c r="C15" s="95">
        <v>0.642361111111111</v>
      </c>
      <c r="D15" s="177">
        <v>0.7291666666666666</v>
      </c>
    </row>
    <row r="16" spans="1:4" s="3" customFormat="1" ht="12" thickBot="1">
      <c r="A16" s="279"/>
      <c r="B16" s="279"/>
      <c r="C16" s="74">
        <v>0.6458333333333334</v>
      </c>
      <c r="D16" s="178">
        <v>0.7361111111111112</v>
      </c>
    </row>
    <row r="17" spans="1:4" s="3" customFormat="1" ht="11.25">
      <c r="A17" s="278" t="s">
        <v>41</v>
      </c>
      <c r="B17" s="349" t="s">
        <v>43</v>
      </c>
      <c r="C17" s="162"/>
      <c r="D17" s="179">
        <v>0.7638888888888888</v>
      </c>
    </row>
    <row r="18" spans="1:4" s="3" customFormat="1" ht="12" thickBot="1">
      <c r="A18" s="279"/>
      <c r="B18" s="350"/>
      <c r="C18" s="180"/>
      <c r="D18" s="181">
        <v>0.7708333333333334</v>
      </c>
    </row>
    <row r="19" spans="1:4" s="3" customFormat="1" ht="11.25">
      <c r="A19" s="278" t="s">
        <v>147</v>
      </c>
      <c r="B19" s="278" t="s">
        <v>39</v>
      </c>
      <c r="C19" s="95">
        <v>0.7395833333333334</v>
      </c>
      <c r="D19" s="179">
        <v>0.8402777777777778</v>
      </c>
    </row>
    <row r="20" spans="1:4" s="3" customFormat="1" ht="12" thickBot="1">
      <c r="A20" s="279"/>
      <c r="B20" s="279"/>
      <c r="C20" s="81">
        <v>0.7430555555555555</v>
      </c>
      <c r="D20" s="181">
        <v>0.8472222222222222</v>
      </c>
    </row>
    <row r="21" spans="1:4" s="3" customFormat="1" ht="11.25">
      <c r="A21" s="278" t="s">
        <v>148</v>
      </c>
      <c r="B21" s="278" t="s">
        <v>39</v>
      </c>
      <c r="C21" s="95">
        <v>0.7534722222222222</v>
      </c>
      <c r="D21" s="177">
        <v>0.8541666666666666</v>
      </c>
    </row>
    <row r="22" spans="1:4" s="3" customFormat="1" ht="12" thickBot="1">
      <c r="A22" s="279"/>
      <c r="B22" s="279"/>
      <c r="C22" s="74">
        <v>0.7569444444444445</v>
      </c>
      <c r="D22" s="178">
        <v>0.8541666666666666</v>
      </c>
    </row>
    <row r="23" spans="1:4" s="3" customFormat="1" ht="11.25">
      <c r="A23" s="278" t="s">
        <v>152</v>
      </c>
      <c r="B23" s="327" t="s">
        <v>163</v>
      </c>
      <c r="C23" s="182">
        <v>0.7881944444444445</v>
      </c>
      <c r="D23" s="183">
        <v>0.8958333333333334</v>
      </c>
    </row>
    <row r="24" spans="1:4" s="3" customFormat="1" ht="12" thickBot="1">
      <c r="A24" s="279"/>
      <c r="B24" s="328"/>
      <c r="C24" s="42">
        <v>0.7916666666666666</v>
      </c>
      <c r="D24" s="20">
        <v>0.8993055555555555</v>
      </c>
    </row>
    <row r="25" spans="1:4" s="153" customFormat="1" ht="21" customHeight="1" thickBot="1">
      <c r="A25" s="323" t="s">
        <v>164</v>
      </c>
      <c r="B25" s="324"/>
      <c r="C25" s="324"/>
      <c r="D25" s="325"/>
    </row>
    <row r="26" spans="1:4" s="5" customFormat="1" ht="13.5" thickBot="1">
      <c r="A26" s="276" t="s">
        <v>14</v>
      </c>
      <c r="B26" s="308"/>
      <c r="C26" s="290">
        <v>511</v>
      </c>
      <c r="D26" s="292"/>
    </row>
    <row r="27" spans="1:4" s="6" customFormat="1" ht="12" thickBot="1">
      <c r="A27" s="276" t="s">
        <v>15</v>
      </c>
      <c r="B27" s="308"/>
      <c r="C27" s="101">
        <v>1</v>
      </c>
      <c r="D27" s="36">
        <v>2</v>
      </c>
    </row>
    <row r="28" spans="1:4" s="2" customFormat="1" ht="23.25" customHeight="1" thickBot="1">
      <c r="A28" s="276" t="s">
        <v>12</v>
      </c>
      <c r="B28" s="308"/>
      <c r="C28" s="156" t="s">
        <v>162</v>
      </c>
      <c r="D28" s="156" t="s">
        <v>36</v>
      </c>
    </row>
    <row r="29" spans="1:4" s="2" customFormat="1" ht="12" thickBot="1">
      <c r="A29" s="276" t="s">
        <v>13</v>
      </c>
      <c r="B29" s="308"/>
      <c r="C29" s="7"/>
      <c r="D29" s="7"/>
    </row>
    <row r="30" spans="1:4" s="6" customFormat="1" ht="12" thickBot="1">
      <c r="A30" s="276" t="s">
        <v>16</v>
      </c>
      <c r="B30" s="308"/>
      <c r="C30" s="101">
        <v>1</v>
      </c>
      <c r="D30" s="101">
        <v>1</v>
      </c>
    </row>
    <row r="31" spans="1:4" s="6" customFormat="1" ht="12" thickBot="1">
      <c r="A31" s="276" t="s">
        <v>23</v>
      </c>
      <c r="B31" s="308"/>
      <c r="C31" s="8" t="s">
        <v>24</v>
      </c>
      <c r="D31" s="8" t="s">
        <v>24</v>
      </c>
    </row>
    <row r="32" spans="1:4" s="6" customFormat="1" ht="13.5" customHeight="1" thickBot="1">
      <c r="A32" s="9" t="s">
        <v>19</v>
      </c>
      <c r="B32" s="9" t="s">
        <v>20</v>
      </c>
      <c r="C32" s="8" t="s">
        <v>26</v>
      </c>
      <c r="D32" s="8" t="s">
        <v>26</v>
      </c>
    </row>
    <row r="33" spans="1:4" s="3" customFormat="1" ht="11.25">
      <c r="A33" s="327" t="s">
        <v>152</v>
      </c>
      <c r="B33" s="327" t="s">
        <v>163</v>
      </c>
      <c r="C33" s="78">
        <v>0.5972222222222222</v>
      </c>
      <c r="D33" s="179">
        <v>0.9861111111111112</v>
      </c>
    </row>
    <row r="34" spans="1:4" s="3" customFormat="1" ht="12" thickBot="1">
      <c r="A34" s="328"/>
      <c r="B34" s="328"/>
      <c r="C34" s="74">
        <v>0.6041666666666666</v>
      </c>
      <c r="D34" s="178">
        <v>0.9930555555555555</v>
      </c>
    </row>
    <row r="35" spans="1:4" s="3" customFormat="1" ht="11.25">
      <c r="A35" s="327" t="s">
        <v>148</v>
      </c>
      <c r="B35" s="327" t="s">
        <v>39</v>
      </c>
      <c r="C35" s="78">
        <v>0.6354166666666666</v>
      </c>
      <c r="D35" s="70">
        <v>0.027777777777777776</v>
      </c>
    </row>
    <row r="36" spans="1:4" s="3" customFormat="1" ht="12" thickBot="1">
      <c r="A36" s="328"/>
      <c r="B36" s="328"/>
      <c r="C36" s="81">
        <v>0.638888888888889</v>
      </c>
      <c r="D36" s="80">
        <v>0.03125</v>
      </c>
    </row>
    <row r="37" spans="1:4" s="3" customFormat="1" ht="11.25">
      <c r="A37" s="327" t="s">
        <v>147</v>
      </c>
      <c r="B37" s="327" t="s">
        <v>39</v>
      </c>
      <c r="C37" s="95">
        <v>0.6527777777777778</v>
      </c>
      <c r="D37" s="93">
        <v>0.04513888888888889</v>
      </c>
    </row>
    <row r="38" spans="1:4" s="3" customFormat="1" ht="12" thickBot="1">
      <c r="A38" s="328"/>
      <c r="B38" s="328"/>
      <c r="C38" s="74">
        <v>0.6597222222222222</v>
      </c>
      <c r="D38" s="75">
        <v>0.04861111111111111</v>
      </c>
    </row>
    <row r="39" spans="1:4" s="3" customFormat="1" ht="11.25">
      <c r="A39" s="278" t="s">
        <v>41</v>
      </c>
      <c r="B39" s="349" t="s">
        <v>43</v>
      </c>
      <c r="C39" s="162"/>
      <c r="D39" s="179">
        <v>0.10416666666666667</v>
      </c>
    </row>
    <row r="40" spans="1:4" s="3" customFormat="1" ht="12" thickBot="1">
      <c r="A40" s="279"/>
      <c r="B40" s="350"/>
      <c r="C40" s="180"/>
      <c r="D40" s="181">
        <v>0.11805555555555557</v>
      </c>
    </row>
    <row r="41" spans="1:4" s="3" customFormat="1" ht="11.25">
      <c r="A41" s="327" t="s">
        <v>40</v>
      </c>
      <c r="B41" s="327" t="s">
        <v>39</v>
      </c>
      <c r="C41" s="95">
        <v>0.75</v>
      </c>
      <c r="D41" s="70">
        <v>0.15277777777777776</v>
      </c>
    </row>
    <row r="42" spans="1:4" s="3" customFormat="1" ht="12" thickBot="1">
      <c r="A42" s="328"/>
      <c r="B42" s="328"/>
      <c r="C42" s="81">
        <v>0.7569444444444445</v>
      </c>
      <c r="D42" s="80">
        <v>0.15972222222222224</v>
      </c>
    </row>
    <row r="43" spans="1:4" s="3" customFormat="1" ht="11.25">
      <c r="A43" s="327" t="s">
        <v>38</v>
      </c>
      <c r="B43" s="327" t="s">
        <v>39</v>
      </c>
      <c r="C43" s="95">
        <v>0.7743055555555555</v>
      </c>
      <c r="D43" s="93">
        <v>0.1798611111111111</v>
      </c>
    </row>
    <row r="44" spans="1:4" s="3" customFormat="1" ht="12" thickBot="1">
      <c r="A44" s="328"/>
      <c r="B44" s="328"/>
      <c r="C44" s="74">
        <v>0.7743055555555555</v>
      </c>
      <c r="D44" s="75">
        <v>0.1798611111111111</v>
      </c>
    </row>
    <row r="45" spans="1:4" s="3" customFormat="1" ht="11.25">
      <c r="A45" s="327" t="s">
        <v>17</v>
      </c>
      <c r="B45" s="327" t="s">
        <v>21</v>
      </c>
      <c r="C45" s="78">
        <v>0.84375</v>
      </c>
      <c r="D45" s="70">
        <v>0.23263888888888887</v>
      </c>
    </row>
    <row r="46" spans="1:4" s="3" customFormat="1" ht="12" thickBot="1">
      <c r="A46" s="328"/>
      <c r="B46" s="328"/>
      <c r="C46" s="81">
        <v>0.8506944444444445</v>
      </c>
      <c r="D46" s="80">
        <v>0.23611111111111113</v>
      </c>
    </row>
    <row r="47" spans="1:4" s="3" customFormat="1" ht="11.25">
      <c r="A47" s="332" t="s">
        <v>11</v>
      </c>
      <c r="B47" s="327" t="s">
        <v>21</v>
      </c>
      <c r="C47" s="95">
        <v>0.9236111111111112</v>
      </c>
      <c r="D47" s="93">
        <v>0.3125</v>
      </c>
    </row>
    <row r="48" spans="1:4" s="3" customFormat="1" ht="12" thickBot="1">
      <c r="A48" s="333"/>
      <c r="B48" s="328"/>
      <c r="C48" s="81">
        <v>0.9270833333333334</v>
      </c>
      <c r="D48" s="80">
        <v>0.3159722222222222</v>
      </c>
    </row>
    <row r="49" spans="1:4" ht="12.75">
      <c r="A49" s="164"/>
      <c r="B49" s="2"/>
      <c r="C49" s="37"/>
      <c r="D49" s="165"/>
    </row>
    <row r="51" spans="1:16" ht="25.5" customHeight="1">
      <c r="A51" s="295" t="s">
        <v>25</v>
      </c>
      <c r="B51" s="295"/>
      <c r="C51" s="295"/>
      <c r="D51" s="34">
        <v>40082</v>
      </c>
      <c r="E51" s="66"/>
      <c r="F51" s="66"/>
      <c r="G51" s="66"/>
      <c r="H51" s="66"/>
      <c r="J51" s="67"/>
      <c r="K51" s="16"/>
      <c r="L51" s="16"/>
      <c r="M51" s="16"/>
      <c r="N51" s="39"/>
      <c r="O51" s="39"/>
      <c r="P51" s="39"/>
    </row>
    <row r="52" spans="1:13" ht="12.75" customHeight="1">
      <c r="A52" s="305" t="s">
        <v>35</v>
      </c>
      <c r="B52" s="305"/>
      <c r="C52" s="305"/>
      <c r="D52" s="305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4" ht="12.75">
      <c r="A53" s="305"/>
      <c r="B53" s="305"/>
      <c r="C53" s="305"/>
      <c r="D53" s="305"/>
    </row>
  </sheetData>
  <sheetProtection/>
  <mergeCells count="50">
    <mergeCell ref="A4:B4"/>
    <mergeCell ref="A5:B5"/>
    <mergeCell ref="A1:D1"/>
    <mergeCell ref="A2:B2"/>
    <mergeCell ref="C2:D2"/>
    <mergeCell ref="A3:B3"/>
    <mergeCell ref="A17:A18"/>
    <mergeCell ref="B17:B18"/>
    <mergeCell ref="A6:B6"/>
    <mergeCell ref="A7:B7"/>
    <mergeCell ref="A9:A10"/>
    <mergeCell ref="B9:B10"/>
    <mergeCell ref="A11:A12"/>
    <mergeCell ref="B11:B12"/>
    <mergeCell ref="A13:A14"/>
    <mergeCell ref="B13:B14"/>
    <mergeCell ref="A15:A16"/>
    <mergeCell ref="B15:B16"/>
    <mergeCell ref="A28:B28"/>
    <mergeCell ref="A29:B29"/>
    <mergeCell ref="A19:A20"/>
    <mergeCell ref="B19:B20"/>
    <mergeCell ref="A21:A22"/>
    <mergeCell ref="B21:B22"/>
    <mergeCell ref="A23:A24"/>
    <mergeCell ref="B23:B24"/>
    <mergeCell ref="A25:D25"/>
    <mergeCell ref="A26:B26"/>
    <mergeCell ref="C26:D26"/>
    <mergeCell ref="A27:B27"/>
    <mergeCell ref="A41:A42"/>
    <mergeCell ref="B41:B42"/>
    <mergeCell ref="A30:B30"/>
    <mergeCell ref="A31:B31"/>
    <mergeCell ref="A33:A34"/>
    <mergeCell ref="B33:B34"/>
    <mergeCell ref="A35:A36"/>
    <mergeCell ref="B35:B36"/>
    <mergeCell ref="A37:A38"/>
    <mergeCell ref="B37:B38"/>
    <mergeCell ref="A39:A40"/>
    <mergeCell ref="B39:B40"/>
    <mergeCell ref="A51:C51"/>
    <mergeCell ref="A52:D53"/>
    <mergeCell ref="A43:A44"/>
    <mergeCell ref="B43:B44"/>
    <mergeCell ref="A45:A46"/>
    <mergeCell ref="B45:B46"/>
    <mergeCell ref="A47:A48"/>
    <mergeCell ref="B47:B48"/>
  </mergeCells>
  <hyperlinks>
    <hyperlink ref="A52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7">
      <selection activeCell="A31" sqref="A31:E32"/>
    </sheetView>
  </sheetViews>
  <sheetFormatPr defaultColWidth="12.00390625" defaultRowHeight="12.75"/>
  <cols>
    <col min="1" max="1" width="25.625" style="4" bestFit="1" customWidth="1"/>
    <col min="2" max="2" width="12.75390625" style="4" bestFit="1" customWidth="1"/>
    <col min="3" max="5" width="18.375" style="16" customWidth="1"/>
    <col min="6" max="6" width="4.875" style="4" bestFit="1" customWidth="1"/>
    <col min="7" max="7" width="5.125" style="4" bestFit="1" customWidth="1"/>
    <col min="8" max="8" width="4.875" style="4" bestFit="1" customWidth="1"/>
    <col min="9" max="9" width="5.125" style="4" bestFit="1" customWidth="1"/>
    <col min="10" max="16384" width="12.00390625" style="4" customWidth="1"/>
  </cols>
  <sheetData>
    <row r="1" spans="1:7" s="153" customFormat="1" ht="18" customHeight="1" thickBot="1">
      <c r="A1" s="323" t="s">
        <v>165</v>
      </c>
      <c r="B1" s="324"/>
      <c r="C1" s="324"/>
      <c r="D1" s="324"/>
      <c r="E1" s="325"/>
      <c r="F1" s="166"/>
      <c r="G1" s="166"/>
    </row>
    <row r="2" spans="1:5" s="5" customFormat="1" ht="13.5" thickBot="1">
      <c r="A2" s="276" t="s">
        <v>14</v>
      </c>
      <c r="B2" s="277"/>
      <c r="C2" s="290">
        <v>512</v>
      </c>
      <c r="D2" s="291"/>
      <c r="E2" s="292"/>
    </row>
    <row r="3" spans="1:5" s="6" customFormat="1" ht="13.5" customHeight="1" thickBot="1">
      <c r="A3" s="276" t="s">
        <v>15</v>
      </c>
      <c r="B3" s="277"/>
      <c r="C3" s="101">
        <v>3</v>
      </c>
      <c r="D3" s="101" t="s">
        <v>166</v>
      </c>
      <c r="E3" s="154" t="s">
        <v>167</v>
      </c>
    </row>
    <row r="4" spans="1:8" s="2" customFormat="1" ht="33.75" customHeight="1" thickBot="1">
      <c r="A4" s="276" t="s">
        <v>12</v>
      </c>
      <c r="B4" s="277"/>
      <c r="C4" s="184" t="s">
        <v>155</v>
      </c>
      <c r="D4" s="184" t="s">
        <v>171</v>
      </c>
      <c r="E4" s="184" t="s">
        <v>171</v>
      </c>
      <c r="F4" s="167"/>
      <c r="G4" s="167"/>
      <c r="H4" s="167"/>
    </row>
    <row r="5" spans="1:5" s="2" customFormat="1" ht="12" thickBot="1">
      <c r="A5" s="276" t="s">
        <v>13</v>
      </c>
      <c r="B5" s="277"/>
      <c r="C5" s="101"/>
      <c r="D5" s="101"/>
      <c r="E5" s="7"/>
    </row>
    <row r="6" spans="1:5" s="6" customFormat="1" ht="13.5" customHeight="1" thickBot="1">
      <c r="A6" s="276" t="s">
        <v>16</v>
      </c>
      <c r="B6" s="277"/>
      <c r="C6" s="101">
        <v>1</v>
      </c>
      <c r="D6" s="101">
        <v>1</v>
      </c>
      <c r="E6" s="8">
        <v>1</v>
      </c>
    </row>
    <row r="7" spans="1:5" s="6" customFormat="1" ht="13.5" customHeight="1" thickBot="1">
      <c r="A7" s="276" t="s">
        <v>23</v>
      </c>
      <c r="B7" s="277"/>
      <c r="C7" s="101" t="s">
        <v>74</v>
      </c>
      <c r="D7" s="101" t="s">
        <v>24</v>
      </c>
      <c r="E7" s="8" t="s">
        <v>24</v>
      </c>
    </row>
    <row r="8" spans="1:5" s="6" customFormat="1" ht="13.5" customHeight="1" thickBot="1">
      <c r="A8" s="9" t="s">
        <v>19</v>
      </c>
      <c r="B8" s="10" t="s">
        <v>20</v>
      </c>
      <c r="C8" s="321" t="s">
        <v>26</v>
      </c>
      <c r="D8" s="351"/>
      <c r="E8" s="322"/>
    </row>
    <row r="9" spans="1:5" s="3" customFormat="1" ht="11.25">
      <c r="A9" s="327" t="s">
        <v>11</v>
      </c>
      <c r="B9" s="327" t="s">
        <v>21</v>
      </c>
      <c r="C9" s="185">
        <v>0.3888888888888889</v>
      </c>
      <c r="D9" s="185">
        <v>0.5347222222222222</v>
      </c>
      <c r="E9" s="185">
        <v>0.7013888888888888</v>
      </c>
    </row>
    <row r="10" spans="1:5" s="3" customFormat="1" ht="12" thickBot="1">
      <c r="A10" s="328"/>
      <c r="B10" s="328"/>
      <c r="C10" s="92">
        <f>C9+TIME(0,10,0)</f>
        <v>0.3958333333333333</v>
      </c>
      <c r="D10" s="92">
        <f>D9+TIME(0,10,0)</f>
        <v>0.5416666666666666</v>
      </c>
      <c r="E10" s="92">
        <f>E9+TIME(0,10,0)</f>
        <v>0.7083333333333333</v>
      </c>
    </row>
    <row r="11" spans="1:5" s="3" customFormat="1" ht="11.25">
      <c r="A11" s="331" t="s">
        <v>17</v>
      </c>
      <c r="B11" s="327" t="s">
        <v>21</v>
      </c>
      <c r="C11" s="91">
        <f>C10+TIME(0,115,0)</f>
        <v>0.4756944444444444</v>
      </c>
      <c r="D11" s="91">
        <f>D10+TIME(0,109,0)</f>
        <v>0.617361111111111</v>
      </c>
      <c r="E11" s="91">
        <f>E10+TIME(0,109,0)</f>
        <v>0.7840277777777777</v>
      </c>
    </row>
    <row r="12" spans="1:5" s="3" customFormat="1" ht="12" thickBot="1">
      <c r="A12" s="328"/>
      <c r="B12" s="328"/>
      <c r="C12" s="92">
        <f>C11+TIME(0,15,0)</f>
        <v>0.4861111111111111</v>
      </c>
      <c r="D12" s="92">
        <f>D11+TIME(0,10,0)</f>
        <v>0.6243055555555554</v>
      </c>
      <c r="E12" s="92">
        <f>E11+TIME(0,10,0)</f>
        <v>0.7909722222222221</v>
      </c>
    </row>
    <row r="13" spans="1:5" s="3" customFormat="1" ht="11.25">
      <c r="A13" s="332" t="s">
        <v>168</v>
      </c>
      <c r="B13" s="327" t="s">
        <v>39</v>
      </c>
      <c r="C13" s="91">
        <f>C12+TIME(1,32,0)</f>
        <v>0.55</v>
      </c>
      <c r="D13" s="91">
        <f>D12+TIME(1,32,0)</f>
        <v>0.6881944444444443</v>
      </c>
      <c r="E13" s="91">
        <f>E12+TIME(1,32,0)</f>
        <v>0.854861111111111</v>
      </c>
    </row>
    <row r="14" spans="1:5" s="3" customFormat="1" ht="12" thickBot="1">
      <c r="A14" s="333"/>
      <c r="B14" s="328"/>
      <c r="C14" s="92">
        <f>C13+TIME(0,5,0)</f>
        <v>0.5534722222222223</v>
      </c>
      <c r="D14" s="92">
        <f>D13+TIME(0,5,0)</f>
        <v>0.6916666666666665</v>
      </c>
      <c r="E14" s="92">
        <f>E13+TIME(0,5,0)</f>
        <v>0.8583333333333332</v>
      </c>
    </row>
    <row r="15" spans="1:7" s="153" customFormat="1" ht="18" customHeight="1" thickBot="1">
      <c r="A15" s="323" t="s">
        <v>169</v>
      </c>
      <c r="B15" s="324"/>
      <c r="C15" s="324"/>
      <c r="D15" s="324"/>
      <c r="E15" s="325"/>
      <c r="F15" s="166"/>
      <c r="G15" s="166"/>
    </row>
    <row r="16" spans="1:5" s="5" customFormat="1" ht="13.5" thickBot="1">
      <c r="A16" s="316" t="s">
        <v>14</v>
      </c>
      <c r="B16" s="319"/>
      <c r="C16" s="290">
        <v>512</v>
      </c>
      <c r="D16" s="291"/>
      <c r="E16" s="292"/>
    </row>
    <row r="17" spans="1:5" s="6" customFormat="1" ht="13.5" customHeight="1" thickBot="1">
      <c r="A17" s="276" t="s">
        <v>15</v>
      </c>
      <c r="B17" s="277"/>
      <c r="C17" s="101" t="s">
        <v>166</v>
      </c>
      <c r="D17" s="154" t="s">
        <v>167</v>
      </c>
      <c r="E17" s="101">
        <v>3</v>
      </c>
    </row>
    <row r="18" spans="1:8" s="2" customFormat="1" ht="36" customHeight="1" thickBot="1">
      <c r="A18" s="276" t="s">
        <v>12</v>
      </c>
      <c r="B18" s="277"/>
      <c r="C18" s="184" t="s">
        <v>171</v>
      </c>
      <c r="D18" s="184" t="s">
        <v>171</v>
      </c>
      <c r="E18" s="184" t="s">
        <v>155</v>
      </c>
      <c r="F18" s="167"/>
      <c r="G18" s="167"/>
      <c r="H18" s="167"/>
    </row>
    <row r="19" spans="1:5" s="2" customFormat="1" ht="12" thickBot="1">
      <c r="A19" s="276" t="s">
        <v>13</v>
      </c>
      <c r="B19" s="277"/>
      <c r="C19" s="101"/>
      <c r="D19" s="7"/>
      <c r="E19" s="101"/>
    </row>
    <row r="20" spans="1:5" s="6" customFormat="1" ht="13.5" customHeight="1" thickBot="1">
      <c r="A20" s="276" t="s">
        <v>16</v>
      </c>
      <c r="B20" s="277"/>
      <c r="C20" s="101">
        <v>1</v>
      </c>
      <c r="D20" s="8">
        <v>1</v>
      </c>
      <c r="E20" s="101">
        <v>1</v>
      </c>
    </row>
    <row r="21" spans="1:5" s="6" customFormat="1" ht="13.5" customHeight="1" thickBot="1">
      <c r="A21" s="276" t="s">
        <v>23</v>
      </c>
      <c r="B21" s="277"/>
      <c r="C21" s="101" t="s">
        <v>24</v>
      </c>
      <c r="D21" s="8" t="s">
        <v>24</v>
      </c>
      <c r="E21" s="101" t="s">
        <v>74</v>
      </c>
    </row>
    <row r="22" spans="1:5" s="6" customFormat="1" ht="13.5" customHeight="1" thickBot="1">
      <c r="A22" s="9" t="s">
        <v>19</v>
      </c>
      <c r="B22" s="10" t="s">
        <v>20</v>
      </c>
      <c r="C22" s="321" t="s">
        <v>26</v>
      </c>
      <c r="D22" s="351"/>
      <c r="E22" s="322"/>
    </row>
    <row r="23" spans="1:5" s="3" customFormat="1" ht="11.25">
      <c r="A23" s="327" t="s">
        <v>168</v>
      </c>
      <c r="B23" s="327" t="s">
        <v>39</v>
      </c>
      <c r="C23" s="91">
        <v>0.24305555555555555</v>
      </c>
      <c r="D23" s="91">
        <v>0.40277777777777773</v>
      </c>
      <c r="E23" s="91">
        <v>0.6180555555555556</v>
      </c>
    </row>
    <row r="24" spans="1:5" s="3" customFormat="1" ht="12" thickBot="1">
      <c r="A24" s="328"/>
      <c r="B24" s="328"/>
      <c r="C24" s="92">
        <f>C23+TIME(0,10,0)</f>
        <v>0.25</v>
      </c>
      <c r="D24" s="92">
        <f>D23+TIME(0,10,0)</f>
        <v>0.40972222222222215</v>
      </c>
      <c r="E24" s="92">
        <f>E23+TIME(0,10,0)</f>
        <v>0.625</v>
      </c>
    </row>
    <row r="25" spans="1:5" s="3" customFormat="1" ht="11.25">
      <c r="A25" s="327" t="s">
        <v>17</v>
      </c>
      <c r="B25" s="327" t="s">
        <v>21</v>
      </c>
      <c r="C25" s="96">
        <f>C24+TIME(1,32,0)</f>
        <v>0.3138888888888889</v>
      </c>
      <c r="D25" s="96">
        <f>D24+TIME(1,32,0)</f>
        <v>0.47361111111111104</v>
      </c>
      <c r="E25" s="96">
        <f>E24+TIME(1,40,0)</f>
        <v>0.6944444444444444</v>
      </c>
    </row>
    <row r="26" spans="1:5" s="3" customFormat="1" ht="12" thickBot="1">
      <c r="A26" s="328"/>
      <c r="B26" s="328"/>
      <c r="C26" s="97">
        <f>C25+TIME(0,10,0)</f>
        <v>0.3208333333333333</v>
      </c>
      <c r="D26" s="97">
        <f>D25+TIME(0,10,0)</f>
        <v>0.48055555555555546</v>
      </c>
      <c r="E26" s="97">
        <f>E25+TIME(0,30,0)</f>
        <v>0.7152777777777778</v>
      </c>
    </row>
    <row r="27" spans="1:5" s="3" customFormat="1" ht="11.25">
      <c r="A27" s="332" t="s">
        <v>11</v>
      </c>
      <c r="B27" s="327" t="s">
        <v>21</v>
      </c>
      <c r="C27" s="91">
        <f>C26+TIME(1,60,0)</f>
        <v>0.4041666666666666</v>
      </c>
      <c r="D27" s="91">
        <f>D26+TIME(1,60,0)</f>
        <v>0.5638888888888888</v>
      </c>
      <c r="E27" s="91">
        <f>E26+TIME(1,55,0)</f>
        <v>0.7951388888888888</v>
      </c>
    </row>
    <row r="28" spans="1:5" s="3" customFormat="1" ht="12" thickBot="1">
      <c r="A28" s="333"/>
      <c r="B28" s="328"/>
      <c r="C28" s="92">
        <f>C27+TIME(0,10,0)</f>
        <v>0.41111111111111104</v>
      </c>
      <c r="D28" s="92">
        <f>D27+TIME(0,10,0)</f>
        <v>0.5708333333333332</v>
      </c>
      <c r="E28" s="92">
        <f>E27+TIME(0,10,0)</f>
        <v>0.8020833333333333</v>
      </c>
    </row>
    <row r="29" spans="1:5" s="3" customFormat="1" ht="13.5" customHeight="1">
      <c r="A29" s="2"/>
      <c r="B29" s="2"/>
      <c r="C29" s="13"/>
      <c r="D29" s="186"/>
      <c r="E29" s="13"/>
    </row>
    <row r="31" spans="1:5" ht="12.75">
      <c r="A31" s="306" t="s">
        <v>170</v>
      </c>
      <c r="B31" s="306"/>
      <c r="C31" s="306"/>
      <c r="D31" s="306"/>
      <c r="E31" s="306"/>
    </row>
    <row r="32" spans="1:5" ht="12.75">
      <c r="A32" s="306"/>
      <c r="B32" s="306"/>
      <c r="C32" s="306"/>
      <c r="D32" s="306"/>
      <c r="E32" s="306"/>
    </row>
    <row r="34" spans="1:16" ht="25.5" customHeight="1">
      <c r="A34" s="295" t="s">
        <v>25</v>
      </c>
      <c r="B34" s="295"/>
      <c r="C34" s="295"/>
      <c r="D34" s="34">
        <v>40082</v>
      </c>
      <c r="E34" s="66"/>
      <c r="F34" s="66"/>
      <c r="G34" s="66"/>
      <c r="H34" s="66"/>
      <c r="J34" s="67"/>
      <c r="K34" s="16"/>
      <c r="L34" s="16"/>
      <c r="M34" s="16"/>
      <c r="N34" s="39"/>
      <c r="O34" s="39"/>
      <c r="P34" s="39"/>
    </row>
    <row r="35" spans="1:13" ht="12.75" customHeight="1">
      <c r="A35" s="305" t="s">
        <v>35</v>
      </c>
      <c r="B35" s="305"/>
      <c r="C35" s="305"/>
      <c r="D35" s="305"/>
      <c r="E35" s="305"/>
      <c r="F35" s="152"/>
      <c r="G35" s="152"/>
      <c r="H35" s="152"/>
      <c r="I35" s="152"/>
      <c r="J35" s="152"/>
      <c r="K35" s="152"/>
      <c r="L35" s="152"/>
      <c r="M35" s="152"/>
    </row>
    <row r="36" spans="1:5" ht="12.75">
      <c r="A36" s="305"/>
      <c r="B36" s="305"/>
      <c r="C36" s="305"/>
      <c r="D36" s="305"/>
      <c r="E36" s="305"/>
    </row>
  </sheetData>
  <sheetProtection/>
  <mergeCells count="33">
    <mergeCell ref="A4:B4"/>
    <mergeCell ref="A5:B5"/>
    <mergeCell ref="A6:B6"/>
    <mergeCell ref="A7:B7"/>
    <mergeCell ref="A1:E1"/>
    <mergeCell ref="A2:B2"/>
    <mergeCell ref="C2:E2"/>
    <mergeCell ref="A3:B3"/>
    <mergeCell ref="C8:E8"/>
    <mergeCell ref="A9:A10"/>
    <mergeCell ref="B9:B10"/>
    <mergeCell ref="C22:E22"/>
    <mergeCell ref="A20:B20"/>
    <mergeCell ref="A21:B21"/>
    <mergeCell ref="A11:A12"/>
    <mergeCell ref="B11:B12"/>
    <mergeCell ref="A23:A24"/>
    <mergeCell ref="B23:B24"/>
    <mergeCell ref="A13:A14"/>
    <mergeCell ref="B13:B14"/>
    <mergeCell ref="A15:E15"/>
    <mergeCell ref="A16:B16"/>
    <mergeCell ref="C16:E16"/>
    <mergeCell ref="A17:B17"/>
    <mergeCell ref="A18:B18"/>
    <mergeCell ref="A19:B19"/>
    <mergeCell ref="A31:E32"/>
    <mergeCell ref="A34:C34"/>
    <mergeCell ref="A35:E36"/>
    <mergeCell ref="A25:A26"/>
    <mergeCell ref="B25:B26"/>
    <mergeCell ref="A27:A28"/>
    <mergeCell ref="B27:B28"/>
  </mergeCells>
  <hyperlinks>
    <hyperlink ref="A35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6">
      <selection activeCell="A37" sqref="A37:IV39"/>
    </sheetView>
  </sheetViews>
  <sheetFormatPr defaultColWidth="12.00390625" defaultRowHeight="12.75"/>
  <cols>
    <col min="1" max="1" width="13.125" style="4" bestFit="1" customWidth="1"/>
    <col min="2" max="2" width="13.125" style="4" customWidth="1"/>
    <col min="3" max="5" width="13.25390625" style="16" customWidth="1"/>
    <col min="6" max="6" width="5.00390625" style="4" bestFit="1" customWidth="1"/>
    <col min="7" max="7" width="4.875" style="4" bestFit="1" customWidth="1"/>
    <col min="8" max="8" width="5.125" style="4" bestFit="1" customWidth="1"/>
    <col min="9" max="9" width="4.875" style="4" bestFit="1" customWidth="1"/>
    <col min="10" max="10" width="5.125" style="4" bestFit="1" customWidth="1"/>
    <col min="11" max="11" width="4.875" style="4" bestFit="1" customWidth="1"/>
    <col min="12" max="12" width="5.125" style="4" bestFit="1" customWidth="1"/>
    <col min="13" max="16384" width="12.00390625" style="4" customWidth="1"/>
  </cols>
  <sheetData>
    <row r="1" spans="1:6" s="153" customFormat="1" ht="18" customHeight="1" thickBot="1">
      <c r="A1" s="323" t="s">
        <v>172</v>
      </c>
      <c r="B1" s="324"/>
      <c r="C1" s="324"/>
      <c r="D1" s="324"/>
      <c r="E1" s="325"/>
      <c r="F1" s="166"/>
    </row>
    <row r="2" spans="1:5" s="5" customFormat="1" ht="13.5" thickBot="1">
      <c r="A2" s="276" t="s">
        <v>14</v>
      </c>
      <c r="B2" s="277"/>
      <c r="C2" s="290">
        <v>513</v>
      </c>
      <c r="D2" s="291"/>
      <c r="E2" s="292"/>
    </row>
    <row r="3" spans="1:5" s="6" customFormat="1" ht="13.5" customHeight="1" thickBot="1">
      <c r="A3" s="276" t="s">
        <v>15</v>
      </c>
      <c r="B3" s="277"/>
      <c r="C3" s="99">
        <v>1</v>
      </c>
      <c r="D3" s="101">
        <v>2</v>
      </c>
      <c r="E3" s="187">
        <v>3</v>
      </c>
    </row>
    <row r="4" spans="1:7" s="2" customFormat="1" ht="21" customHeight="1" thickBot="1">
      <c r="A4" s="276" t="s">
        <v>12</v>
      </c>
      <c r="B4" s="277"/>
      <c r="C4" s="188" t="s">
        <v>173</v>
      </c>
      <c r="D4" s="188" t="s">
        <v>173</v>
      </c>
      <c r="E4" s="189" t="s">
        <v>174</v>
      </c>
      <c r="F4" s="167"/>
      <c r="G4" s="167"/>
    </row>
    <row r="5" spans="1:5" s="2" customFormat="1" ht="12" thickBot="1">
      <c r="A5" s="276" t="s">
        <v>13</v>
      </c>
      <c r="B5" s="277"/>
      <c r="C5" s="7">
        <v>39083</v>
      </c>
      <c r="D5" s="7">
        <v>39083</v>
      </c>
      <c r="E5" s="190">
        <v>39473</v>
      </c>
    </row>
    <row r="6" spans="1:5" s="6" customFormat="1" ht="13.5" customHeight="1" thickBot="1">
      <c r="A6" s="276" t="s">
        <v>16</v>
      </c>
      <c r="B6" s="277"/>
      <c r="C6" s="85">
        <v>1</v>
      </c>
      <c r="D6" s="101">
        <v>1</v>
      </c>
      <c r="E6" s="101">
        <v>1</v>
      </c>
    </row>
    <row r="7" spans="1:5" s="6" customFormat="1" ht="13.5" customHeight="1" thickBot="1">
      <c r="A7" s="276" t="s">
        <v>23</v>
      </c>
      <c r="B7" s="277"/>
      <c r="C7" s="85" t="s">
        <v>24</v>
      </c>
      <c r="D7" s="101" t="s">
        <v>24</v>
      </c>
      <c r="E7" s="101" t="s">
        <v>24</v>
      </c>
    </row>
    <row r="8" spans="1:5" s="6" customFormat="1" ht="23.25" thickBot="1">
      <c r="A8" s="9" t="s">
        <v>19</v>
      </c>
      <c r="B8" s="10" t="s">
        <v>20</v>
      </c>
      <c r="C8" s="321" t="s">
        <v>26</v>
      </c>
      <c r="D8" s="351"/>
      <c r="E8" s="322"/>
    </row>
    <row r="9" spans="1:5" s="3" customFormat="1" ht="11.25">
      <c r="A9" s="327" t="s">
        <v>11</v>
      </c>
      <c r="B9" s="327" t="s">
        <v>21</v>
      </c>
      <c r="C9" s="191">
        <v>0.3888888888888889</v>
      </c>
      <c r="D9" s="191">
        <v>0.6180555555555556</v>
      </c>
      <c r="E9" s="191">
        <v>0.7534722222222222</v>
      </c>
    </row>
    <row r="10" spans="1:5" s="3" customFormat="1" ht="12" thickBot="1">
      <c r="A10" s="328"/>
      <c r="B10" s="328"/>
      <c r="C10" s="80">
        <f>C9+TIME(0,10,0)</f>
        <v>0.3958333333333333</v>
      </c>
      <c r="D10" s="80">
        <f>D9+TIME(0,10,0)</f>
        <v>0.625</v>
      </c>
      <c r="E10" s="80">
        <f>E9+TIME(0,10,0)</f>
        <v>0.7604166666666666</v>
      </c>
    </row>
    <row r="11" spans="1:5" s="3" customFormat="1" ht="12" thickBot="1">
      <c r="A11" s="331" t="s">
        <v>28</v>
      </c>
      <c r="B11" s="327" t="s">
        <v>21</v>
      </c>
      <c r="C11" s="80">
        <f>C10+TIME(0,45,0)</f>
        <v>0.4270833333333333</v>
      </c>
      <c r="D11" s="80">
        <f>D10+TIME(0,45,0)</f>
        <v>0.65625</v>
      </c>
      <c r="E11" s="80">
        <f>E10+TIME(0,50,0)</f>
        <v>0.7951388888888888</v>
      </c>
    </row>
    <row r="12" spans="1:5" s="3" customFormat="1" ht="12" thickBot="1">
      <c r="A12" s="328"/>
      <c r="B12" s="328"/>
      <c r="C12" s="80">
        <f>C11+TIME(0,10,0)</f>
        <v>0.43402777777777773</v>
      </c>
      <c r="D12" s="80">
        <f>D11+TIME(0,5,0)</f>
        <v>0.6597222222222222</v>
      </c>
      <c r="E12" s="80">
        <f>E11+TIME(0,10,0)</f>
        <v>0.8020833333333333</v>
      </c>
    </row>
    <row r="13" spans="1:5" s="3" customFormat="1" ht="12" thickBot="1">
      <c r="A13" s="331" t="s">
        <v>69</v>
      </c>
      <c r="B13" s="327" t="s">
        <v>39</v>
      </c>
      <c r="C13" s="80">
        <f>C12+TIME(0,40,0)</f>
        <v>0.4618055555555555</v>
      </c>
      <c r="D13" s="80">
        <f>D12+TIME(0,40,0)</f>
        <v>0.6875</v>
      </c>
      <c r="E13" s="80">
        <f>E12+TIME(0,40,0)</f>
        <v>0.829861111111111</v>
      </c>
    </row>
    <row r="14" spans="1:5" s="3" customFormat="1" ht="12" thickBot="1">
      <c r="A14" s="329"/>
      <c r="B14" s="328"/>
      <c r="C14" s="80">
        <f>C13+TIME(0,5,0)</f>
        <v>0.46527777777777773</v>
      </c>
      <c r="D14" s="80">
        <f>D13+TIME(0,10,0)</f>
        <v>0.6944444444444444</v>
      </c>
      <c r="E14" s="80">
        <f>E13+TIME(0,2,0)</f>
        <v>0.8312499999999999</v>
      </c>
    </row>
    <row r="15" spans="1:5" s="3" customFormat="1" ht="12" thickBot="1">
      <c r="A15" s="327" t="s">
        <v>175</v>
      </c>
      <c r="B15" s="327" t="s">
        <v>39</v>
      </c>
      <c r="C15" s="80">
        <f>C14+TIME(2,10,0)</f>
        <v>0.5555555555555555</v>
      </c>
      <c r="D15" s="80">
        <f>D14+TIME(1,50,0)</f>
        <v>0.7708333333333333</v>
      </c>
      <c r="E15" s="80">
        <f>E14+TIME(1,60,0)</f>
        <v>0.9145833333333333</v>
      </c>
    </row>
    <row r="16" spans="1:5" s="3" customFormat="1" ht="12" thickBot="1">
      <c r="A16" s="328"/>
      <c r="B16" s="328"/>
      <c r="C16" s="80">
        <f>C15+TIME(0,5,0)</f>
        <v>0.5590277777777777</v>
      </c>
      <c r="D16" s="80">
        <f>D15+TIME(0,5,0)</f>
        <v>0.7743055555555555</v>
      </c>
      <c r="E16" s="80">
        <f>E15+TIME(0,5,0)</f>
        <v>0.9180555555555555</v>
      </c>
    </row>
    <row r="17" spans="1:6" s="153" customFormat="1" ht="18" customHeight="1" thickBot="1">
      <c r="A17" s="323" t="s">
        <v>176</v>
      </c>
      <c r="B17" s="324"/>
      <c r="C17" s="324"/>
      <c r="D17" s="324"/>
      <c r="E17" s="325"/>
      <c r="F17" s="166"/>
    </row>
    <row r="18" spans="1:5" s="5" customFormat="1" ht="13.5" thickBot="1">
      <c r="A18" s="276" t="s">
        <v>14</v>
      </c>
      <c r="B18" s="277"/>
      <c r="C18" s="290">
        <v>513</v>
      </c>
      <c r="D18" s="291"/>
      <c r="E18" s="292"/>
    </row>
    <row r="19" spans="1:5" s="6" customFormat="1" ht="13.5" customHeight="1" thickBot="1">
      <c r="A19" s="276" t="s">
        <v>15</v>
      </c>
      <c r="B19" s="277"/>
      <c r="C19" s="187">
        <v>3</v>
      </c>
      <c r="D19" s="101">
        <v>2</v>
      </c>
      <c r="E19" s="154">
        <v>1</v>
      </c>
    </row>
    <row r="20" spans="1:7" s="2" customFormat="1" ht="21" customHeight="1" thickBot="1">
      <c r="A20" s="276" t="s">
        <v>12</v>
      </c>
      <c r="B20" s="277"/>
      <c r="C20" s="189" t="s">
        <v>174</v>
      </c>
      <c r="D20" s="188" t="s">
        <v>173</v>
      </c>
      <c r="E20" s="184" t="s">
        <v>173</v>
      </c>
      <c r="F20" s="167"/>
      <c r="G20" s="167"/>
    </row>
    <row r="21" spans="1:5" s="2" customFormat="1" ht="12" thickBot="1">
      <c r="A21" s="276" t="s">
        <v>13</v>
      </c>
      <c r="B21" s="277"/>
      <c r="C21" s="190">
        <v>39473</v>
      </c>
      <c r="D21" s="7">
        <v>39083</v>
      </c>
      <c r="E21" s="7">
        <v>39083</v>
      </c>
    </row>
    <row r="22" spans="1:5" s="6" customFormat="1" ht="13.5" customHeight="1" thickBot="1">
      <c r="A22" s="276" t="s">
        <v>16</v>
      </c>
      <c r="B22" s="277"/>
      <c r="C22" s="101">
        <v>1</v>
      </c>
      <c r="D22" s="101">
        <v>1</v>
      </c>
      <c r="E22" s="8">
        <v>1</v>
      </c>
    </row>
    <row r="23" spans="1:5" s="6" customFormat="1" ht="13.5" customHeight="1" thickBot="1">
      <c r="A23" s="276" t="s">
        <v>23</v>
      </c>
      <c r="B23" s="277"/>
      <c r="C23" s="101" t="s">
        <v>24</v>
      </c>
      <c r="D23" s="101" t="s">
        <v>24</v>
      </c>
      <c r="E23" s="8" t="s">
        <v>24</v>
      </c>
    </row>
    <row r="24" spans="1:5" s="6" customFormat="1" ht="23.25" thickBot="1">
      <c r="A24" s="9" t="s">
        <v>19</v>
      </c>
      <c r="B24" s="10" t="s">
        <v>20</v>
      </c>
      <c r="C24" s="321" t="s">
        <v>26</v>
      </c>
      <c r="D24" s="351"/>
      <c r="E24" s="322"/>
    </row>
    <row r="25" spans="1:5" s="3" customFormat="1" ht="11.25">
      <c r="A25" s="327" t="s">
        <v>175</v>
      </c>
      <c r="B25" s="327" t="s">
        <v>39</v>
      </c>
      <c r="C25" s="191">
        <v>0.23263888888888887</v>
      </c>
      <c r="D25" s="191">
        <v>0.3125</v>
      </c>
      <c r="E25" s="191">
        <v>0.6180555555555556</v>
      </c>
    </row>
    <row r="26" spans="1:5" s="3" customFormat="1" ht="12" thickBot="1">
      <c r="A26" s="328"/>
      <c r="B26" s="328"/>
      <c r="C26" s="80">
        <f>C25+TIME(0,10,0)</f>
        <v>0.23958333333333331</v>
      </c>
      <c r="D26" s="80">
        <f>D25+TIME(0,10,0)</f>
        <v>0.3194444444444444</v>
      </c>
      <c r="E26" s="80">
        <f>E25+TIME(0,10,0)</f>
        <v>0.625</v>
      </c>
    </row>
    <row r="27" spans="1:5" s="3" customFormat="1" ht="12" thickBot="1">
      <c r="A27" s="327" t="s">
        <v>69</v>
      </c>
      <c r="B27" s="327" t="s">
        <v>39</v>
      </c>
      <c r="C27" s="80">
        <f>C26+TIME(0,130,0)</f>
        <v>0.3298611111111111</v>
      </c>
      <c r="D27" s="80">
        <f>D26+TIME(1,50,0)</f>
        <v>0.3958333333333333</v>
      </c>
      <c r="E27" s="80">
        <f>E26+TIME(0,130,0)</f>
        <v>0.7152777777777778</v>
      </c>
    </row>
    <row r="28" spans="1:5" s="3" customFormat="1" ht="12" thickBot="1">
      <c r="A28" s="328"/>
      <c r="B28" s="328"/>
      <c r="C28" s="80">
        <f>C27+TIME(0,10,0)</f>
        <v>0.3368055555555555</v>
      </c>
      <c r="D28" s="80">
        <f>D27+TIME(0,10,0)</f>
        <v>0.40277777777777773</v>
      </c>
      <c r="E28" s="80">
        <f>E27+TIME(0,10,0)</f>
        <v>0.7222222222222222</v>
      </c>
    </row>
    <row r="29" spans="1:5" s="3" customFormat="1" ht="12" thickBot="1">
      <c r="A29" s="327" t="s">
        <v>28</v>
      </c>
      <c r="B29" s="327" t="s">
        <v>21</v>
      </c>
      <c r="C29" s="80">
        <f>C28+TIME(0,40,0)</f>
        <v>0.3645833333333333</v>
      </c>
      <c r="D29" s="80">
        <f>D28+TIME(0,40,0)</f>
        <v>0.4305555555555555</v>
      </c>
      <c r="E29" s="80">
        <f>E28+TIME(0,40,0)</f>
        <v>0.75</v>
      </c>
    </row>
    <row r="30" spans="1:5" s="3" customFormat="1" ht="12" thickBot="1">
      <c r="A30" s="328"/>
      <c r="B30" s="328"/>
      <c r="C30" s="80">
        <f>C29+TIME(0,10,0)</f>
        <v>0.37152777777777773</v>
      </c>
      <c r="D30" s="80">
        <f>D29+TIME(0,5,0)</f>
        <v>0.43402777777777773</v>
      </c>
      <c r="E30" s="80">
        <f>E29+TIME(0,5,0)</f>
        <v>0.7534722222222222</v>
      </c>
    </row>
    <row r="31" spans="1:5" s="3" customFormat="1" ht="12" thickBot="1">
      <c r="A31" s="327" t="s">
        <v>11</v>
      </c>
      <c r="B31" s="327" t="s">
        <v>21</v>
      </c>
      <c r="C31" s="80">
        <f>C30+TIME(0,50,0)</f>
        <v>0.40624999999999994</v>
      </c>
      <c r="D31" s="80">
        <f>D30+TIME(0,50,0)</f>
        <v>0.46874999999999994</v>
      </c>
      <c r="E31" s="80">
        <f>E30+TIME(0,45,0)</f>
        <v>0.7847222222222222</v>
      </c>
    </row>
    <row r="32" spans="1:5" s="3" customFormat="1" ht="12" thickBot="1">
      <c r="A32" s="328"/>
      <c r="B32" s="328"/>
      <c r="C32" s="80">
        <f>C31+TIME(0,5,0)</f>
        <v>0.40972222222222215</v>
      </c>
      <c r="D32" s="80">
        <f>D31+TIME(0,5,0)</f>
        <v>0.47222222222222215</v>
      </c>
      <c r="E32" s="80">
        <f>E31+TIME(0,5,0)</f>
        <v>0.7881944444444444</v>
      </c>
    </row>
    <row r="33" spans="1:12" s="3" customFormat="1" ht="11.25">
      <c r="A33" s="164"/>
      <c r="B33" s="2"/>
      <c r="C33" s="165"/>
      <c r="D33" s="165"/>
      <c r="E33" s="165"/>
      <c r="F33" s="192"/>
      <c r="G33" s="192"/>
      <c r="H33" s="192"/>
      <c r="I33" s="192"/>
      <c r="J33" s="192"/>
      <c r="K33" s="192"/>
      <c r="L33" s="192"/>
    </row>
    <row r="34" spans="1:12" ht="12.75">
      <c r="A34" s="193"/>
      <c r="B34" s="2"/>
      <c r="C34" s="165"/>
      <c r="D34" s="165"/>
      <c r="E34" s="165"/>
      <c r="F34" s="192"/>
      <c r="G34" s="192"/>
      <c r="H34" s="192"/>
      <c r="I34" s="192"/>
      <c r="J34" s="192"/>
      <c r="K34" s="192"/>
      <c r="L34" s="192"/>
    </row>
    <row r="35" spans="1:7" ht="25.5" customHeight="1">
      <c r="A35" s="326" t="s">
        <v>177</v>
      </c>
      <c r="B35" s="326"/>
      <c r="C35" s="326"/>
      <c r="D35" s="326"/>
      <c r="E35" s="326"/>
      <c r="G35" s="16"/>
    </row>
    <row r="36" spans="5:7" ht="12.75">
      <c r="E36" s="4"/>
      <c r="G36" s="16"/>
    </row>
    <row r="37" spans="1:16" ht="25.5" customHeight="1">
      <c r="A37" s="295" t="s">
        <v>25</v>
      </c>
      <c r="B37" s="295"/>
      <c r="C37" s="295"/>
      <c r="D37" s="354">
        <v>40082</v>
      </c>
      <c r="E37" s="354"/>
      <c r="F37" s="66"/>
      <c r="G37" s="66"/>
      <c r="H37" s="66"/>
      <c r="J37" s="67"/>
      <c r="K37" s="16"/>
      <c r="L37" s="16"/>
      <c r="M37" s="16"/>
      <c r="N37" s="39"/>
      <c r="O37" s="39"/>
      <c r="P37" s="39"/>
    </row>
    <row r="38" spans="1:13" ht="12.75" customHeight="1">
      <c r="A38" s="305" t="s">
        <v>35</v>
      </c>
      <c r="B38" s="305"/>
      <c r="C38" s="305"/>
      <c r="D38" s="305"/>
      <c r="E38" s="305"/>
      <c r="F38" s="152"/>
      <c r="G38" s="152"/>
      <c r="H38" s="152"/>
      <c r="I38" s="152"/>
      <c r="J38" s="152"/>
      <c r="K38" s="152"/>
      <c r="L38" s="152"/>
      <c r="M38" s="152"/>
    </row>
    <row r="39" spans="1:5" ht="12.75">
      <c r="A39" s="305"/>
      <c r="B39" s="305"/>
      <c r="C39" s="305"/>
      <c r="D39" s="305"/>
      <c r="E39" s="305"/>
    </row>
    <row r="40" spans="1:6" ht="12.75">
      <c r="A40" s="295"/>
      <c r="B40" s="295"/>
      <c r="C40" s="295"/>
      <c r="D40" s="295"/>
      <c r="E40" s="34"/>
      <c r="F40" s="16"/>
    </row>
    <row r="41" spans="1:6" ht="12.75">
      <c r="A41" s="352"/>
      <c r="B41" s="352"/>
      <c r="C41" s="352"/>
      <c r="D41" s="352"/>
      <c r="E41" s="352"/>
      <c r="F41" s="38"/>
    </row>
    <row r="42" spans="1:6" ht="12.75">
      <c r="A42" s="353"/>
      <c r="B42" s="353"/>
      <c r="C42" s="353"/>
      <c r="D42" s="353"/>
      <c r="E42" s="353"/>
      <c r="F42" s="65"/>
    </row>
  </sheetData>
  <sheetProtection/>
  <mergeCells count="41">
    <mergeCell ref="A11:A12"/>
    <mergeCell ref="B11:B12"/>
    <mergeCell ref="A1:E1"/>
    <mergeCell ref="A2:B2"/>
    <mergeCell ref="C2:E2"/>
    <mergeCell ref="A3:B3"/>
    <mergeCell ref="A4:B4"/>
    <mergeCell ref="A5:B5"/>
    <mergeCell ref="A6:B6"/>
    <mergeCell ref="A7:B7"/>
    <mergeCell ref="C8:E8"/>
    <mergeCell ref="A9:A10"/>
    <mergeCell ref="B9:B10"/>
    <mergeCell ref="C24:E24"/>
    <mergeCell ref="A13:A14"/>
    <mergeCell ref="B13:B14"/>
    <mergeCell ref="A15:A16"/>
    <mergeCell ref="B15:B16"/>
    <mergeCell ref="A17:E17"/>
    <mergeCell ref="A18:B18"/>
    <mergeCell ref="C18:E18"/>
    <mergeCell ref="A29:A30"/>
    <mergeCell ref="B29:B30"/>
    <mergeCell ref="A19:B19"/>
    <mergeCell ref="A20:B20"/>
    <mergeCell ref="A21:B21"/>
    <mergeCell ref="A22:B22"/>
    <mergeCell ref="A23:B23"/>
    <mergeCell ref="A25:A26"/>
    <mergeCell ref="B25:B26"/>
    <mergeCell ref="A42:E42"/>
    <mergeCell ref="A37:C37"/>
    <mergeCell ref="A38:E39"/>
    <mergeCell ref="D37:E37"/>
    <mergeCell ref="A40:D40"/>
    <mergeCell ref="A27:A28"/>
    <mergeCell ref="B27:B28"/>
    <mergeCell ref="A41:E41"/>
    <mergeCell ref="A31:A32"/>
    <mergeCell ref="B31:B32"/>
    <mergeCell ref="A35:E35"/>
  </mergeCells>
  <hyperlinks>
    <hyperlink ref="A38" r:id="rId1" display="mailto:mopt82@mail.ru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4">
      <selection activeCell="E13" sqref="E13:E15"/>
    </sheetView>
  </sheetViews>
  <sheetFormatPr defaultColWidth="12.00390625" defaultRowHeight="12.75"/>
  <cols>
    <col min="1" max="1" width="25.625" style="4" bestFit="1" customWidth="1"/>
    <col min="2" max="2" width="12.75390625" style="4" bestFit="1" customWidth="1"/>
    <col min="3" max="6" width="14.75390625" style="16" customWidth="1"/>
    <col min="7" max="7" width="4.875" style="4" bestFit="1" customWidth="1"/>
    <col min="8" max="8" width="5.125" style="4" bestFit="1" customWidth="1"/>
    <col min="9" max="9" width="4.875" style="4" bestFit="1" customWidth="1"/>
    <col min="10" max="10" width="5.125" style="4" bestFit="1" customWidth="1"/>
    <col min="11" max="16384" width="12.00390625" style="4" customWidth="1"/>
  </cols>
  <sheetData>
    <row r="1" spans="1:8" s="153" customFormat="1" ht="18" customHeight="1" thickBot="1">
      <c r="A1" s="323" t="s">
        <v>178</v>
      </c>
      <c r="B1" s="324"/>
      <c r="C1" s="324"/>
      <c r="D1" s="324"/>
      <c r="E1" s="324"/>
      <c r="F1" s="325"/>
      <c r="G1" s="166"/>
      <c r="H1" s="166"/>
    </row>
    <row r="2" spans="1:6" s="5" customFormat="1" ht="13.5" thickBot="1">
      <c r="A2" s="276" t="s">
        <v>14</v>
      </c>
      <c r="B2" s="277"/>
      <c r="C2" s="290">
        <v>514</v>
      </c>
      <c r="D2" s="291"/>
      <c r="E2" s="291"/>
      <c r="F2" s="292"/>
    </row>
    <row r="3" spans="1:6" s="6" customFormat="1" ht="13.5" customHeight="1" thickBot="1">
      <c r="A3" s="276" t="s">
        <v>15</v>
      </c>
      <c r="B3" s="277"/>
      <c r="C3" s="101">
        <v>4</v>
      </c>
      <c r="D3" s="154">
        <v>2</v>
      </c>
      <c r="E3" s="101">
        <v>1</v>
      </c>
      <c r="F3" s="101">
        <v>3</v>
      </c>
    </row>
    <row r="4" spans="1:9" s="2" customFormat="1" ht="33.75" customHeight="1" thickBot="1">
      <c r="A4" s="276" t="s">
        <v>12</v>
      </c>
      <c r="B4" s="277"/>
      <c r="C4" s="184" t="s">
        <v>33</v>
      </c>
      <c r="D4" s="184" t="s">
        <v>155</v>
      </c>
      <c r="E4" s="194" t="s">
        <v>179</v>
      </c>
      <c r="F4" s="184" t="s">
        <v>155</v>
      </c>
      <c r="G4" s="167"/>
      <c r="H4" s="167"/>
      <c r="I4" s="167"/>
    </row>
    <row r="5" spans="1:6" s="2" customFormat="1" ht="12" thickBot="1">
      <c r="A5" s="276" t="s">
        <v>13</v>
      </c>
      <c r="B5" s="277"/>
      <c r="C5" s="101"/>
      <c r="D5" s="7"/>
      <c r="E5" s="101"/>
      <c r="F5" s="101"/>
    </row>
    <row r="6" spans="1:6" s="6" customFormat="1" ht="13.5" customHeight="1" thickBot="1">
      <c r="A6" s="276" t="s">
        <v>16</v>
      </c>
      <c r="B6" s="277"/>
      <c r="C6" s="101">
        <v>1</v>
      </c>
      <c r="D6" s="8">
        <v>1</v>
      </c>
      <c r="E6" s="101">
        <v>1</v>
      </c>
      <c r="F6" s="101">
        <v>1</v>
      </c>
    </row>
    <row r="7" spans="1:6" s="6" customFormat="1" ht="13.5" customHeight="1" thickBot="1">
      <c r="A7" s="276" t="s">
        <v>23</v>
      </c>
      <c r="B7" s="277"/>
      <c r="C7" s="101" t="s">
        <v>24</v>
      </c>
      <c r="D7" s="8" t="s">
        <v>24</v>
      </c>
      <c r="E7" s="101" t="s">
        <v>24</v>
      </c>
      <c r="F7" s="101" t="s">
        <v>24</v>
      </c>
    </row>
    <row r="8" spans="1:6" s="6" customFormat="1" ht="13.5" customHeight="1" thickBot="1">
      <c r="A8" s="9" t="s">
        <v>19</v>
      </c>
      <c r="B8" s="10" t="s">
        <v>20</v>
      </c>
      <c r="C8" s="9"/>
      <c r="D8" s="321" t="s">
        <v>26</v>
      </c>
      <c r="E8" s="351"/>
      <c r="F8" s="322"/>
    </row>
    <row r="9" spans="1:6" s="3" customFormat="1" ht="11.25">
      <c r="A9" s="327" t="s">
        <v>11</v>
      </c>
      <c r="B9" s="327" t="s">
        <v>21</v>
      </c>
      <c r="C9" s="195"/>
      <c r="D9" s="196">
        <v>0.3194444444444445</v>
      </c>
      <c r="E9" s="196">
        <v>0.5902777777777778</v>
      </c>
      <c r="F9" s="91">
        <v>0.6631944444444444</v>
      </c>
    </row>
    <row r="10" spans="1:6" s="3" customFormat="1" ht="12" thickBot="1">
      <c r="A10" s="328"/>
      <c r="B10" s="328"/>
      <c r="C10" s="108"/>
      <c r="D10" s="197">
        <f>D9+TIME(0,10,0)</f>
        <v>0.3263888888888889</v>
      </c>
      <c r="E10" s="197">
        <f>E9+TIME(0,10,0)</f>
        <v>0.5972222222222222</v>
      </c>
      <c r="F10" s="97">
        <f>F9+TIME(0,10,0)</f>
        <v>0.6701388888888888</v>
      </c>
    </row>
    <row r="11" spans="1:6" s="3" customFormat="1" ht="11.25">
      <c r="A11" s="331" t="s">
        <v>17</v>
      </c>
      <c r="B11" s="327" t="s">
        <v>21</v>
      </c>
      <c r="C11" s="91">
        <v>0.25</v>
      </c>
      <c r="D11" s="198">
        <f>D10+TIME(0,110,0)</f>
        <v>0.4027777777777778</v>
      </c>
      <c r="E11" s="198">
        <f>E10+TIME(0,109,0)</f>
        <v>0.6729166666666666</v>
      </c>
      <c r="F11" s="91">
        <f>F10+TIME(0,110,0)</f>
        <v>0.7465277777777777</v>
      </c>
    </row>
    <row r="12" spans="1:6" s="3" customFormat="1" ht="12" thickBot="1">
      <c r="A12" s="328"/>
      <c r="B12" s="328"/>
      <c r="C12" s="92">
        <f>C11+TIME(0,5,0)</f>
        <v>0.2534722222222222</v>
      </c>
      <c r="D12" s="199">
        <f>D11+TIME(0,35,0)</f>
        <v>0.42708333333333337</v>
      </c>
      <c r="E12" s="199">
        <f>E11+TIME(0,10,0)</f>
        <v>0.679861111111111</v>
      </c>
      <c r="F12" s="92">
        <f>F11+TIME(0,15,0)</f>
        <v>0.7569444444444443</v>
      </c>
    </row>
    <row r="13" spans="1:6" s="3" customFormat="1" ht="11.25">
      <c r="A13" s="332" t="s">
        <v>168</v>
      </c>
      <c r="B13" s="327" t="s">
        <v>39</v>
      </c>
      <c r="C13" s="96">
        <f>C12+TIME(1,20,0)</f>
        <v>0.3090277777777778</v>
      </c>
      <c r="D13" s="200">
        <f>D12+TIME(1,40,0)</f>
        <v>0.4965277777777778</v>
      </c>
      <c r="E13" s="200">
        <f>E12+TIME(1,29,0)</f>
        <v>0.7416666666666666</v>
      </c>
      <c r="F13" s="96">
        <f>F12+TIME(1,40,0)</f>
        <v>0.8263888888888887</v>
      </c>
    </row>
    <row r="14" spans="1:6" s="3" customFormat="1" ht="12" thickBot="1">
      <c r="A14" s="333"/>
      <c r="B14" s="328"/>
      <c r="C14" s="97">
        <f>C13+TIME(0,5,0)</f>
        <v>0.3125</v>
      </c>
      <c r="D14" s="197">
        <f>D13+TIME(0,10,0)</f>
        <v>0.5034722222222222</v>
      </c>
      <c r="E14" s="197">
        <f>E13+TIME(0,10,0)</f>
        <v>0.748611111111111</v>
      </c>
      <c r="F14" s="97">
        <f>F13+TIME(0,10,0)</f>
        <v>0.8333333333333331</v>
      </c>
    </row>
    <row r="15" spans="1:6" s="3" customFormat="1" ht="11.25">
      <c r="A15" s="331" t="s">
        <v>180</v>
      </c>
      <c r="B15" s="327" t="s">
        <v>39</v>
      </c>
      <c r="C15" s="91">
        <f>C14+TIME(0,40,0)</f>
        <v>0.3402777777777778</v>
      </c>
      <c r="D15" s="198">
        <f>D14+TIME(0,35,0)</f>
        <v>0.5277777777777778</v>
      </c>
      <c r="E15" s="198">
        <f>E14+TIME(0,35,0)</f>
        <v>0.7729166666666666</v>
      </c>
      <c r="F15" s="91">
        <f>F14+TIME(0,35,0)</f>
        <v>0.8576388888888887</v>
      </c>
    </row>
    <row r="16" spans="1:6" s="3" customFormat="1" ht="12" thickBot="1">
      <c r="A16" s="329"/>
      <c r="B16" s="328"/>
      <c r="C16" s="92">
        <f>C15+TIME(0,5,0)</f>
        <v>0.34375</v>
      </c>
      <c r="D16" s="199">
        <f>D15+TIME(0,5,0)</f>
        <v>0.53125</v>
      </c>
      <c r="E16" s="199">
        <f>E15+TIME(0,5,0)</f>
        <v>0.7763888888888888</v>
      </c>
      <c r="F16" s="92">
        <f>F15+TIME(0,5,0)</f>
        <v>0.8611111111111109</v>
      </c>
    </row>
    <row r="17" spans="1:8" s="153" customFormat="1" ht="18" customHeight="1" thickBot="1">
      <c r="A17" s="323" t="s">
        <v>181</v>
      </c>
      <c r="B17" s="324"/>
      <c r="C17" s="324"/>
      <c r="D17" s="324"/>
      <c r="E17" s="324"/>
      <c r="F17" s="325"/>
      <c r="G17" s="166"/>
      <c r="H17" s="166"/>
    </row>
    <row r="18" spans="1:6" s="5" customFormat="1" ht="13.5" thickBot="1">
      <c r="A18" s="316" t="s">
        <v>14</v>
      </c>
      <c r="B18" s="319"/>
      <c r="C18" s="290">
        <v>514</v>
      </c>
      <c r="D18" s="291"/>
      <c r="E18" s="291"/>
      <c r="F18" s="292"/>
    </row>
    <row r="19" spans="1:6" s="6" customFormat="1" ht="13.5" customHeight="1" thickBot="1">
      <c r="A19" s="276" t="s">
        <v>15</v>
      </c>
      <c r="B19" s="277"/>
      <c r="C19" s="101">
        <v>1</v>
      </c>
      <c r="D19" s="101">
        <v>4</v>
      </c>
      <c r="E19" s="101">
        <v>3</v>
      </c>
      <c r="F19" s="154">
        <v>2</v>
      </c>
    </row>
    <row r="20" spans="1:9" s="2" customFormat="1" ht="36" customHeight="1" thickBot="1">
      <c r="A20" s="276" t="s">
        <v>12</v>
      </c>
      <c r="B20" s="277"/>
      <c r="C20" s="194" t="s">
        <v>179</v>
      </c>
      <c r="D20" s="184" t="s">
        <v>33</v>
      </c>
      <c r="E20" s="184" t="s">
        <v>155</v>
      </c>
      <c r="F20" s="184" t="s">
        <v>155</v>
      </c>
      <c r="G20" s="167"/>
      <c r="H20" s="167"/>
      <c r="I20" s="167"/>
    </row>
    <row r="21" spans="1:6" s="2" customFormat="1" ht="12" thickBot="1">
      <c r="A21" s="276" t="s">
        <v>13</v>
      </c>
      <c r="B21" s="277"/>
      <c r="C21" s="101"/>
      <c r="D21" s="101"/>
      <c r="E21" s="101"/>
      <c r="F21" s="7"/>
    </row>
    <row r="22" spans="1:6" s="6" customFormat="1" ht="13.5" customHeight="1" thickBot="1">
      <c r="A22" s="276" t="s">
        <v>16</v>
      </c>
      <c r="B22" s="277"/>
      <c r="C22" s="101">
        <v>1</v>
      </c>
      <c r="D22" s="101">
        <v>1</v>
      </c>
      <c r="E22" s="101">
        <v>1</v>
      </c>
      <c r="F22" s="8">
        <v>1</v>
      </c>
    </row>
    <row r="23" spans="1:6" s="6" customFormat="1" ht="13.5" customHeight="1" thickBot="1">
      <c r="A23" s="276" t="s">
        <v>23</v>
      </c>
      <c r="B23" s="277"/>
      <c r="C23" s="101" t="s">
        <v>24</v>
      </c>
      <c r="D23" s="101" t="s">
        <v>24</v>
      </c>
      <c r="E23" s="101" t="s">
        <v>24</v>
      </c>
      <c r="F23" s="8" t="s">
        <v>24</v>
      </c>
    </row>
    <row r="24" spans="1:6" s="6" customFormat="1" ht="12" thickBot="1">
      <c r="A24" s="9" t="s">
        <v>19</v>
      </c>
      <c r="B24" s="10" t="s">
        <v>20</v>
      </c>
      <c r="C24" s="9"/>
      <c r="D24" s="321" t="s">
        <v>26</v>
      </c>
      <c r="E24" s="351"/>
      <c r="F24" s="322"/>
    </row>
    <row r="25" spans="1:6" s="3" customFormat="1" ht="11.25">
      <c r="A25" s="327" t="s">
        <v>180</v>
      </c>
      <c r="B25" s="327" t="s">
        <v>39</v>
      </c>
      <c r="C25" s="91">
        <v>0.2638888888888889</v>
      </c>
      <c r="D25" s="91">
        <v>0.34375</v>
      </c>
      <c r="E25" s="91">
        <v>0.40972222222222227</v>
      </c>
      <c r="F25" s="91">
        <v>0.6284722222222222</v>
      </c>
    </row>
    <row r="26" spans="1:6" s="3" customFormat="1" ht="12" thickBot="1">
      <c r="A26" s="328"/>
      <c r="B26" s="328"/>
      <c r="C26" s="97">
        <f>C25+TIME(0,10,0)</f>
        <v>0.2708333333333333</v>
      </c>
      <c r="D26" s="97">
        <f>D25+TIME(0,5,0)</f>
        <v>0.3472222222222222</v>
      </c>
      <c r="E26" s="97">
        <f>E25+TIME(0,10,0)</f>
        <v>0.4166666666666667</v>
      </c>
      <c r="F26" s="97">
        <f>F25+TIME(0,10,0)</f>
        <v>0.6354166666666666</v>
      </c>
    </row>
    <row r="27" spans="1:6" s="3" customFormat="1" ht="11.25">
      <c r="A27" s="327" t="s">
        <v>168</v>
      </c>
      <c r="B27" s="327" t="s">
        <v>39</v>
      </c>
      <c r="C27" s="91">
        <f>C26+TIME(0,35,0)</f>
        <v>0.2951388888888889</v>
      </c>
      <c r="D27" s="91">
        <f>D26+TIME(0,40,0)</f>
        <v>0.375</v>
      </c>
      <c r="E27" s="91">
        <f>E26+TIME(0,35,0)</f>
        <v>0.44097222222222227</v>
      </c>
      <c r="F27" s="91">
        <f>F26+TIME(0,35,0)</f>
        <v>0.6597222222222222</v>
      </c>
    </row>
    <row r="28" spans="1:6" s="3" customFormat="1" ht="12" thickBot="1">
      <c r="A28" s="328"/>
      <c r="B28" s="328"/>
      <c r="C28" s="92">
        <f>C27+TIME(0,10,0)</f>
        <v>0.3020833333333333</v>
      </c>
      <c r="D28" s="92">
        <f>D27+TIME(0,5,0)</f>
        <v>0.3784722222222222</v>
      </c>
      <c r="E28" s="92">
        <f>E27+TIME(0,5,0)</f>
        <v>0.4444444444444445</v>
      </c>
      <c r="F28" s="92">
        <f>F27+TIME(0,10,0)</f>
        <v>0.6666666666666666</v>
      </c>
    </row>
    <row r="29" spans="1:6" s="3" customFormat="1" ht="11.25">
      <c r="A29" s="327" t="s">
        <v>17</v>
      </c>
      <c r="B29" s="327" t="s">
        <v>21</v>
      </c>
      <c r="C29" s="96">
        <f>C28+TIME(1,29,0)</f>
        <v>0.3638888888888889</v>
      </c>
      <c r="D29" s="96">
        <f>D28+TIME(1,40,0)</f>
        <v>0.44791666666666663</v>
      </c>
      <c r="E29" s="96">
        <f>E28+TIME(1,40,0)</f>
        <v>0.513888888888889</v>
      </c>
      <c r="F29" s="96">
        <f>F28+TIME(1,40,0)</f>
        <v>0.736111111111111</v>
      </c>
    </row>
    <row r="30" spans="1:6" s="3" customFormat="1" ht="12" thickBot="1">
      <c r="A30" s="328"/>
      <c r="B30" s="328"/>
      <c r="C30" s="97">
        <f>C29+TIME(0,15,0)</f>
        <v>0.37430555555555556</v>
      </c>
      <c r="D30" s="97">
        <f>D29+TIME(0,5,0)</f>
        <v>0.45138888888888884</v>
      </c>
      <c r="E30" s="97">
        <f>E29+TIME(0,5,0)</f>
        <v>0.5173611111111112</v>
      </c>
      <c r="F30" s="97">
        <f>F29+TIME(0,30,0)</f>
        <v>0.7569444444444444</v>
      </c>
    </row>
    <row r="31" spans="1:6" s="3" customFormat="1" ht="11.25">
      <c r="A31" s="332" t="s">
        <v>11</v>
      </c>
      <c r="B31" s="327" t="s">
        <v>21</v>
      </c>
      <c r="C31" s="91">
        <f>C30+TIME(1,49,0)</f>
        <v>0.45</v>
      </c>
      <c r="D31" s="91">
        <f>D30+TIME(1,45,0)</f>
        <v>0.5243055555555555</v>
      </c>
      <c r="E31" s="91">
        <f>E30+TIME(1,50,0)</f>
        <v>0.59375</v>
      </c>
      <c r="F31" s="91">
        <f>F30+TIME(1,50,0)</f>
        <v>0.8333333333333333</v>
      </c>
    </row>
    <row r="32" spans="1:6" s="3" customFormat="1" ht="12" thickBot="1">
      <c r="A32" s="333"/>
      <c r="B32" s="328"/>
      <c r="C32" s="92">
        <f>C31+TIME(0,10,0)</f>
        <v>0.45694444444444443</v>
      </c>
      <c r="D32" s="92">
        <f>D31+TIME(0,10,0)</f>
        <v>0.5312499999999999</v>
      </c>
      <c r="E32" s="92">
        <f>E31+TIME(0,10,0)</f>
        <v>0.6006944444444444</v>
      </c>
      <c r="F32" s="92">
        <f>F31+TIME(0,10,0)</f>
        <v>0.8402777777777777</v>
      </c>
    </row>
    <row r="33" spans="1:6" s="3" customFormat="1" ht="13.5" customHeight="1">
      <c r="A33" s="2"/>
      <c r="B33" s="2"/>
      <c r="C33" s="13"/>
      <c r="D33" s="186"/>
      <c r="E33" s="13"/>
      <c r="F33" s="13"/>
    </row>
    <row r="34" spans="1:6" ht="12.75" customHeight="1">
      <c r="A34" s="306" t="s">
        <v>182</v>
      </c>
      <c r="B34" s="306"/>
      <c r="C34" s="306"/>
      <c r="D34" s="306"/>
      <c r="E34" s="306"/>
      <c r="F34" s="306"/>
    </row>
    <row r="35" spans="1:6" ht="26.25" customHeight="1">
      <c r="A35" s="306"/>
      <c r="B35" s="306"/>
      <c r="C35" s="306"/>
      <c r="D35" s="306"/>
      <c r="E35" s="306"/>
      <c r="F35" s="306"/>
    </row>
    <row r="36" ht="12.75">
      <c r="F36" s="4"/>
    </row>
    <row r="37" spans="2:16" ht="25.5" customHeight="1">
      <c r="B37" s="295" t="s">
        <v>25</v>
      </c>
      <c r="C37" s="295"/>
      <c r="D37" s="295"/>
      <c r="E37" s="34">
        <v>40082</v>
      </c>
      <c r="F37" s="66"/>
      <c r="G37" s="66"/>
      <c r="H37" s="66"/>
      <c r="J37" s="67"/>
      <c r="K37" s="16"/>
      <c r="L37" s="16"/>
      <c r="M37" s="16"/>
      <c r="N37" s="39"/>
      <c r="O37" s="39"/>
      <c r="P37" s="39"/>
    </row>
    <row r="38" spans="1:13" ht="12.75" customHeight="1">
      <c r="A38" s="305" t="s">
        <v>35</v>
      </c>
      <c r="B38" s="305"/>
      <c r="C38" s="305"/>
      <c r="D38" s="305"/>
      <c r="E38" s="305"/>
      <c r="F38" s="305"/>
      <c r="G38" s="152"/>
      <c r="H38" s="152"/>
      <c r="I38" s="152"/>
      <c r="J38" s="152"/>
      <c r="K38" s="152"/>
      <c r="L38" s="152"/>
      <c r="M38" s="152"/>
    </row>
    <row r="39" spans="1:6" ht="12.75">
      <c r="A39" s="305"/>
      <c r="B39" s="305"/>
      <c r="C39" s="305"/>
      <c r="D39" s="305"/>
      <c r="E39" s="305"/>
      <c r="F39" s="305"/>
    </row>
    <row r="40" spans="3:5" ht="12.75">
      <c r="C40" s="4"/>
      <c r="D40" s="4"/>
      <c r="E40" s="34"/>
    </row>
    <row r="41" spans="2:6" ht="12.75">
      <c r="B41" s="352"/>
      <c r="C41" s="352"/>
      <c r="D41" s="352"/>
      <c r="E41" s="352"/>
      <c r="F41" s="37"/>
    </row>
    <row r="42" spans="1:6" ht="12.75">
      <c r="A42" s="353"/>
      <c r="B42" s="353"/>
      <c r="C42" s="353"/>
      <c r="D42" s="353"/>
      <c r="E42" s="353"/>
      <c r="F42" s="353"/>
    </row>
  </sheetData>
  <sheetProtection/>
  <mergeCells count="39">
    <mergeCell ref="A11:A12"/>
    <mergeCell ref="B11:B12"/>
    <mergeCell ref="A1:F1"/>
    <mergeCell ref="A2:B2"/>
    <mergeCell ref="C2:F2"/>
    <mergeCell ref="A3:B3"/>
    <mergeCell ref="A4:B4"/>
    <mergeCell ref="A5:B5"/>
    <mergeCell ref="A6:B6"/>
    <mergeCell ref="A7:B7"/>
    <mergeCell ref="D8:F8"/>
    <mergeCell ref="A9:A10"/>
    <mergeCell ref="B9:B10"/>
    <mergeCell ref="D24:F24"/>
    <mergeCell ref="A13:A14"/>
    <mergeCell ref="B13:B14"/>
    <mergeCell ref="A15:A16"/>
    <mergeCell ref="B15:B16"/>
    <mergeCell ref="A17:F17"/>
    <mergeCell ref="A18:B18"/>
    <mergeCell ref="C18:F18"/>
    <mergeCell ref="A29:A30"/>
    <mergeCell ref="B29:B30"/>
    <mergeCell ref="A19:B19"/>
    <mergeCell ref="A20:B20"/>
    <mergeCell ref="A21:B21"/>
    <mergeCell ref="A22:B22"/>
    <mergeCell ref="A23:B23"/>
    <mergeCell ref="A25:A26"/>
    <mergeCell ref="B25:B26"/>
    <mergeCell ref="A27:A28"/>
    <mergeCell ref="B27:B28"/>
    <mergeCell ref="A31:A32"/>
    <mergeCell ref="B31:B32"/>
    <mergeCell ref="A34:F35"/>
    <mergeCell ref="B41:E41"/>
    <mergeCell ref="A42:F42"/>
    <mergeCell ref="B37:D37"/>
    <mergeCell ref="A38:F39"/>
  </mergeCells>
  <hyperlinks>
    <hyperlink ref="A38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8">
      <selection activeCell="G56" sqref="G56"/>
    </sheetView>
  </sheetViews>
  <sheetFormatPr defaultColWidth="12.00390625" defaultRowHeight="12.75"/>
  <cols>
    <col min="1" max="1" width="11.25390625" style="11" bestFit="1" customWidth="1"/>
    <col min="2" max="2" width="9.125" style="12" bestFit="1" customWidth="1"/>
    <col min="3" max="5" width="17.125" style="13" customWidth="1"/>
    <col min="6" max="16384" width="12.00390625" style="4" customWidth="1"/>
  </cols>
  <sheetData>
    <row r="1" spans="1:5" s="6" customFormat="1" ht="12" thickBot="1">
      <c r="A1" s="287" t="s">
        <v>183</v>
      </c>
      <c r="B1" s="288"/>
      <c r="C1" s="288"/>
      <c r="D1" s="288"/>
      <c r="E1" s="289"/>
    </row>
    <row r="2" spans="1:5" s="5" customFormat="1" ht="13.5" thickBot="1">
      <c r="A2" s="276" t="s">
        <v>14</v>
      </c>
      <c r="B2" s="277"/>
      <c r="C2" s="290">
        <v>515</v>
      </c>
      <c r="D2" s="291"/>
      <c r="E2" s="292"/>
    </row>
    <row r="3" spans="1:5" s="6" customFormat="1" ht="12" thickBot="1">
      <c r="A3" s="276" t="s">
        <v>15</v>
      </c>
      <c r="B3" s="277"/>
      <c r="C3" s="8">
        <v>1</v>
      </c>
      <c r="D3" s="8">
        <v>3</v>
      </c>
      <c r="E3" s="8">
        <v>2</v>
      </c>
    </row>
    <row r="4" spans="1:5" s="2" customFormat="1" ht="23.25" thickBot="1">
      <c r="A4" s="276" t="s">
        <v>12</v>
      </c>
      <c r="B4" s="277"/>
      <c r="C4" s="44" t="s">
        <v>18</v>
      </c>
      <c r="D4" s="44" t="s">
        <v>131</v>
      </c>
      <c r="E4" s="44" t="s">
        <v>49</v>
      </c>
    </row>
    <row r="5" spans="1:5" s="2" customFormat="1" ht="12" thickBot="1">
      <c r="A5" s="276" t="s">
        <v>13</v>
      </c>
      <c r="B5" s="277"/>
      <c r="C5" s="45">
        <v>39022</v>
      </c>
      <c r="D5" s="45">
        <v>39022</v>
      </c>
      <c r="E5" s="45">
        <v>39022</v>
      </c>
    </row>
    <row r="6" spans="1:5" s="6" customFormat="1" ht="12" thickBot="1">
      <c r="A6" s="276" t="s">
        <v>16</v>
      </c>
      <c r="B6" s="277"/>
      <c r="C6" s="8">
        <v>1</v>
      </c>
      <c r="D6" s="8">
        <v>1</v>
      </c>
      <c r="E6" s="8">
        <v>1</v>
      </c>
    </row>
    <row r="7" spans="1:5" s="6" customFormat="1" ht="12" thickBot="1">
      <c r="A7" s="276" t="s">
        <v>23</v>
      </c>
      <c r="B7" s="277"/>
      <c r="C7" s="8" t="s">
        <v>184</v>
      </c>
      <c r="D7" s="8" t="s">
        <v>133</v>
      </c>
      <c r="E7" s="8" t="s">
        <v>24</v>
      </c>
    </row>
    <row r="8" spans="1:5" s="6" customFormat="1" ht="23.25" thickBot="1">
      <c r="A8" s="9" t="s">
        <v>19</v>
      </c>
      <c r="B8" s="10" t="s">
        <v>20</v>
      </c>
      <c r="C8" s="283" t="s">
        <v>26</v>
      </c>
      <c r="D8" s="274"/>
      <c r="E8" s="275"/>
    </row>
    <row r="9" spans="1:5" s="3" customFormat="1" ht="11.25">
      <c r="A9" s="278" t="s">
        <v>11</v>
      </c>
      <c r="B9" s="302" t="s">
        <v>21</v>
      </c>
      <c r="C9" s="46">
        <v>0.3055555555555555</v>
      </c>
      <c r="D9" s="46">
        <v>0.3055555555555555</v>
      </c>
      <c r="E9" s="47">
        <v>0.638888888888889</v>
      </c>
    </row>
    <row r="10" spans="1:5" s="3" customFormat="1" ht="12" thickBot="1">
      <c r="A10" s="279"/>
      <c r="B10" s="303"/>
      <c r="C10" s="50">
        <f>C9+TIME(0,10,0)</f>
        <v>0.31249999999999994</v>
      </c>
      <c r="D10" s="50">
        <f>D9+TIME(0,10,0)</f>
        <v>0.31249999999999994</v>
      </c>
      <c r="E10" s="51">
        <f>E9+TIME(0,10,0)</f>
        <v>0.6458333333333334</v>
      </c>
    </row>
    <row r="11" spans="1:5" s="3" customFormat="1" ht="11.25">
      <c r="A11" s="281" t="s">
        <v>17</v>
      </c>
      <c r="B11" s="304" t="s">
        <v>21</v>
      </c>
      <c r="C11" s="46">
        <f>C10+TIME(0,110,0)</f>
        <v>0.38888888888888884</v>
      </c>
      <c r="D11" s="46">
        <f>D10+TIME(0,116,0)</f>
        <v>0.3930555555555555</v>
      </c>
      <c r="E11" s="47">
        <f>E10+TIME(0,110,0)</f>
        <v>0.7222222222222222</v>
      </c>
    </row>
    <row r="12" spans="1:5" s="3" customFormat="1" ht="12" thickBot="1">
      <c r="A12" s="281"/>
      <c r="B12" s="304"/>
      <c r="C12" s="54">
        <f>C11+TIME(0,15,0)</f>
        <v>0.3993055555555555</v>
      </c>
      <c r="D12" s="54">
        <f>D11+TIME(0,10,0)</f>
        <v>0.3999999999999999</v>
      </c>
      <c r="E12" s="55">
        <f>E11+TIME(0,15,0)</f>
        <v>0.7326388888888888</v>
      </c>
    </row>
    <row r="13" spans="1:5" s="3" customFormat="1" ht="11.25">
      <c r="A13" s="278" t="s">
        <v>51</v>
      </c>
      <c r="B13" s="302"/>
      <c r="C13" s="58">
        <f>C12+TIME(1,30,0)</f>
        <v>0.4618055555555555</v>
      </c>
      <c r="D13" s="58">
        <f>D12+TIME(1,15,0)</f>
        <v>0.4520833333333332</v>
      </c>
      <c r="E13" s="59">
        <f>E12+TIME(1,30,0)</f>
        <v>0.7951388888888888</v>
      </c>
    </row>
    <row r="14" spans="1:5" s="3" customFormat="1" ht="12" thickBot="1">
      <c r="A14" s="279"/>
      <c r="B14" s="303"/>
      <c r="C14" s="50">
        <f>C13+TIME(0,5,0)</f>
        <v>0.46527777777777773</v>
      </c>
      <c r="D14" s="50">
        <f>D13+TIME(0,5,0)</f>
        <v>0.45555555555555544</v>
      </c>
      <c r="E14" s="51">
        <f>E13+TIME(0,10,0)</f>
        <v>0.8020833333333333</v>
      </c>
    </row>
    <row r="15" spans="1:5" s="3" customFormat="1" ht="11.25">
      <c r="A15" s="281" t="s">
        <v>52</v>
      </c>
      <c r="B15" s="304" t="s">
        <v>39</v>
      </c>
      <c r="C15" s="46">
        <f>C14+TIME(0,62,0)</f>
        <v>0.5083333333333333</v>
      </c>
      <c r="D15" s="46">
        <f>D14+TIME(0,51,0)</f>
        <v>0.4909722222222221</v>
      </c>
      <c r="E15" s="47">
        <f>E14+TIME(0,57,0)</f>
        <v>0.8416666666666666</v>
      </c>
    </row>
    <row r="16" spans="1:5" s="3" customFormat="1" ht="12" thickBot="1">
      <c r="A16" s="281"/>
      <c r="B16" s="304"/>
      <c r="C16" s="54">
        <f>C15+TIME(0,1,0)</f>
        <v>0.5090277777777777</v>
      </c>
      <c r="D16" s="54">
        <f>D15+TIME(0,10,0)</f>
        <v>0.4979166666666665</v>
      </c>
      <c r="E16" s="55">
        <f>E15+TIME(0,1,0)</f>
        <v>0.842361111111111</v>
      </c>
    </row>
    <row r="17" spans="1:5" s="3" customFormat="1" ht="11.25">
      <c r="A17" s="278" t="s">
        <v>53</v>
      </c>
      <c r="B17" s="302" t="s">
        <v>39</v>
      </c>
      <c r="C17" s="58">
        <f>C16+TIME(0,39,0)</f>
        <v>0.5361111111111111</v>
      </c>
      <c r="D17" s="58">
        <f>D16+TIME(0,39,0)</f>
        <v>0.5249999999999998</v>
      </c>
      <c r="E17" s="59">
        <f>E16+TIME(0,39,0)</f>
        <v>0.8694444444444444</v>
      </c>
    </row>
    <row r="18" spans="1:5" s="3" customFormat="1" ht="12" thickBot="1">
      <c r="A18" s="279"/>
      <c r="B18" s="303"/>
      <c r="C18" s="50">
        <f>C17+TIME(0,10,0)</f>
        <v>0.5430555555555555</v>
      </c>
      <c r="D18" s="50">
        <f>D17+TIME(0,30,0)</f>
        <v>0.5458333333333332</v>
      </c>
      <c r="E18" s="51">
        <f>E17+TIME(0,10,0)</f>
        <v>0.8763888888888888</v>
      </c>
    </row>
    <row r="19" spans="1:5" s="3" customFormat="1" ht="11.25">
      <c r="A19" s="278" t="s">
        <v>54</v>
      </c>
      <c r="B19" s="302" t="s">
        <v>39</v>
      </c>
      <c r="C19" s="46">
        <f>C18+TIME(3,35,0)</f>
        <v>0.6923611111111111</v>
      </c>
      <c r="D19" s="46">
        <f>D18+TIME(3,32,0)</f>
        <v>0.6930555555555554</v>
      </c>
      <c r="E19" s="47">
        <f>E18+TIME(3,45,0)</f>
        <v>1.0326388888888887</v>
      </c>
    </row>
    <row r="20" spans="1:5" s="3" customFormat="1" ht="12" thickBot="1">
      <c r="A20" s="279"/>
      <c r="B20" s="303"/>
      <c r="C20" s="54">
        <f>C19+TIME(0,10,0)</f>
        <v>0.6993055555555555</v>
      </c>
      <c r="D20" s="54">
        <f>D19+TIME(0,10,0)</f>
        <v>0.6999999999999998</v>
      </c>
      <c r="E20" s="55">
        <f>E19+TIME(0,10,0)</f>
        <v>1.039583333333333</v>
      </c>
    </row>
    <row r="21" spans="1:5" s="3" customFormat="1" ht="11.25">
      <c r="A21" s="278" t="s">
        <v>55</v>
      </c>
      <c r="B21" s="302" t="s">
        <v>21</v>
      </c>
      <c r="C21" s="58">
        <f>C20+TIME(1,10,0)</f>
        <v>0.7479166666666667</v>
      </c>
      <c r="D21" s="58">
        <f>D20+TIME(1,24,0)</f>
        <v>0.7583333333333332</v>
      </c>
      <c r="E21" s="59">
        <f>E20+TIME(1,10,0)</f>
        <v>1.0881944444444442</v>
      </c>
    </row>
    <row r="22" spans="1:5" s="3" customFormat="1" ht="12" thickBot="1">
      <c r="A22" s="279"/>
      <c r="B22" s="303"/>
      <c r="C22" s="54">
        <f>C21+TIME(0,30,0)</f>
        <v>0.76875</v>
      </c>
      <c r="D22" s="54">
        <f>D21+TIME(0,15,0)</f>
        <v>0.7687499999999998</v>
      </c>
      <c r="E22" s="55">
        <f>E21+TIME(0,30,0)</f>
        <v>1.1090277777777775</v>
      </c>
    </row>
    <row r="23" spans="1:5" s="3" customFormat="1" ht="11.25">
      <c r="A23" s="278" t="s">
        <v>185</v>
      </c>
      <c r="B23" s="302"/>
      <c r="C23" s="58">
        <f>C22+TIME(3,36,0)</f>
        <v>0.9187500000000001</v>
      </c>
      <c r="D23" s="58">
        <f>D22+TIME(3,36,0)</f>
        <v>0.9187499999999998</v>
      </c>
      <c r="E23" s="59">
        <f>E22+TIME(1,20,0)</f>
        <v>1.164583333333333</v>
      </c>
    </row>
    <row r="24" spans="1:5" s="3" customFormat="1" ht="12" thickBot="1">
      <c r="A24" s="279"/>
      <c r="B24" s="303"/>
      <c r="C24" s="54">
        <f>C23+TIME(0,5,0)</f>
        <v>0.9222222222222223</v>
      </c>
      <c r="D24" s="54">
        <f>D23+TIME(0,5,0)</f>
        <v>0.922222222222222</v>
      </c>
      <c r="E24" s="55">
        <f>E23+TIME(0,5,0)</f>
        <v>1.1680555555555554</v>
      </c>
    </row>
    <row r="25" spans="1:6" s="6" customFormat="1" ht="13.5" customHeight="1" thickBot="1">
      <c r="A25" s="287" t="s">
        <v>186</v>
      </c>
      <c r="B25" s="288"/>
      <c r="C25" s="288"/>
      <c r="D25" s="288"/>
      <c r="E25" s="288"/>
      <c r="F25" s="289"/>
    </row>
    <row r="26" spans="1:6" s="5" customFormat="1" ht="13.5" thickBot="1">
      <c r="A26" s="316" t="s">
        <v>14</v>
      </c>
      <c r="B26" s="319"/>
      <c r="C26" s="341">
        <v>515</v>
      </c>
      <c r="D26" s="355"/>
      <c r="E26" s="355"/>
      <c r="F26" s="342"/>
    </row>
    <row r="27" spans="1:6" s="6" customFormat="1" ht="12" thickBot="1">
      <c r="A27" s="276" t="s">
        <v>15</v>
      </c>
      <c r="B27" s="277"/>
      <c r="C27" s="8">
        <v>3</v>
      </c>
      <c r="D27" s="8">
        <v>2</v>
      </c>
      <c r="E27" s="8">
        <v>1</v>
      </c>
      <c r="F27" s="8">
        <v>2</v>
      </c>
    </row>
    <row r="28" spans="1:6" s="2" customFormat="1" ht="34.5" thickBot="1">
      <c r="A28" s="276" t="s">
        <v>12</v>
      </c>
      <c r="B28" s="277"/>
      <c r="C28" s="44" t="s">
        <v>131</v>
      </c>
      <c r="D28" s="44" t="s">
        <v>49</v>
      </c>
      <c r="E28" s="44" t="s">
        <v>18</v>
      </c>
      <c r="F28" s="44" t="s">
        <v>49</v>
      </c>
    </row>
    <row r="29" spans="1:6" s="2" customFormat="1" ht="12" thickBot="1">
      <c r="A29" s="276" t="s">
        <v>13</v>
      </c>
      <c r="B29" s="277"/>
      <c r="C29" s="45">
        <v>39022</v>
      </c>
      <c r="D29" s="45">
        <v>39022</v>
      </c>
      <c r="E29" s="45">
        <v>39022</v>
      </c>
      <c r="F29" s="45">
        <v>39022</v>
      </c>
    </row>
    <row r="30" spans="1:6" s="6" customFormat="1" ht="12" thickBot="1">
      <c r="A30" s="276" t="s">
        <v>16</v>
      </c>
      <c r="B30" s="277"/>
      <c r="C30" s="8">
        <v>1</v>
      </c>
      <c r="D30" s="8">
        <v>1</v>
      </c>
      <c r="E30" s="8">
        <v>1</v>
      </c>
      <c r="F30" s="8">
        <v>2</v>
      </c>
    </row>
    <row r="31" spans="1:6" s="6" customFormat="1" ht="12" thickBot="1">
      <c r="A31" s="276" t="s">
        <v>23</v>
      </c>
      <c r="B31" s="277"/>
      <c r="C31" s="8" t="s">
        <v>134</v>
      </c>
      <c r="D31" s="8" t="s">
        <v>187</v>
      </c>
      <c r="E31" s="8" t="s">
        <v>187</v>
      </c>
      <c r="F31" s="8" t="s">
        <v>134</v>
      </c>
    </row>
    <row r="32" spans="1:6" s="6" customFormat="1" ht="23.25" thickBot="1">
      <c r="A32" s="9" t="s">
        <v>19</v>
      </c>
      <c r="B32" s="10" t="s">
        <v>20</v>
      </c>
      <c r="C32" s="299" t="s">
        <v>26</v>
      </c>
      <c r="D32" s="300"/>
      <c r="E32" s="301"/>
      <c r="F32" s="201"/>
    </row>
    <row r="33" spans="1:6" s="3" customFormat="1" ht="11.25">
      <c r="A33" s="280" t="s">
        <v>185</v>
      </c>
      <c r="B33" s="296"/>
      <c r="C33" s="47">
        <v>0.3680555555555556</v>
      </c>
      <c r="D33" s="47">
        <v>0.3680555555555556</v>
      </c>
      <c r="E33" s="46">
        <v>0.7013888888888888</v>
      </c>
      <c r="F33" s="47">
        <v>0.7013888888888888</v>
      </c>
    </row>
    <row r="34" spans="1:6" s="3" customFormat="1" ht="12" thickBot="1">
      <c r="A34" s="281"/>
      <c r="B34" s="297"/>
      <c r="C34" s="51">
        <f>C33+TIME(0,10,0)</f>
        <v>0.375</v>
      </c>
      <c r="D34" s="51">
        <f>D33+TIME(0,10,0)</f>
        <v>0.375</v>
      </c>
      <c r="E34" s="50">
        <f>E33+TIME(0,10,0)</f>
        <v>0.7083333333333333</v>
      </c>
      <c r="F34" s="51">
        <f>F33+TIME(0,10,0)</f>
        <v>0.7083333333333333</v>
      </c>
    </row>
    <row r="35" spans="1:6" s="3" customFormat="1" ht="11.25">
      <c r="A35" s="280" t="s">
        <v>55</v>
      </c>
      <c r="B35" s="296" t="s">
        <v>21</v>
      </c>
      <c r="C35" s="46">
        <f>C34+TIME(3,36,0)</f>
        <v>0.525</v>
      </c>
      <c r="D35" s="46">
        <f>D34+TIME(3,36,0)</f>
        <v>0.525</v>
      </c>
      <c r="E35" s="46">
        <f>E34+TIME(3,36,0)</f>
        <v>0.8583333333333333</v>
      </c>
      <c r="F35" s="47">
        <f>F34+TIME(3,36,0)</f>
        <v>0.8583333333333333</v>
      </c>
    </row>
    <row r="36" spans="1:6" s="3" customFormat="1" ht="12" thickBot="1">
      <c r="A36" s="281"/>
      <c r="B36" s="297"/>
      <c r="C36" s="50">
        <f>C35+TIME(0,30,0)</f>
        <v>0.5458333333333334</v>
      </c>
      <c r="D36" s="50">
        <f>D35+TIME(0,30,0)</f>
        <v>0.5458333333333334</v>
      </c>
      <c r="E36" s="50">
        <f>E35+TIME(0,30,0)</f>
        <v>0.8791666666666667</v>
      </c>
      <c r="F36" s="51">
        <f>F35+TIME(0,30,0)</f>
        <v>0.8791666666666667</v>
      </c>
    </row>
    <row r="37" spans="1:6" s="3" customFormat="1" ht="11.25">
      <c r="A37" s="280" t="s">
        <v>54</v>
      </c>
      <c r="B37" s="298" t="s">
        <v>39</v>
      </c>
      <c r="C37" s="46">
        <f>C36+TIME(1,24,0)</f>
        <v>0.6041666666666667</v>
      </c>
      <c r="D37" s="46">
        <f>D36+TIME(1,10,0)</f>
        <v>0.5944444444444446</v>
      </c>
      <c r="E37" s="46">
        <f>E36+TIME(1,10,0)</f>
        <v>0.9277777777777778</v>
      </c>
      <c r="F37" s="47">
        <f>F36+TIME(1,10,0)</f>
        <v>0.9277777777777778</v>
      </c>
    </row>
    <row r="38" spans="1:6" s="3" customFormat="1" ht="12" thickBot="1">
      <c r="A38" s="281"/>
      <c r="B38" s="297"/>
      <c r="C38" s="54">
        <f>C37+TIME(0,10,0)</f>
        <v>0.6111111111111112</v>
      </c>
      <c r="D38" s="54">
        <f>D37+TIME(0,10,0)</f>
        <v>0.601388888888889</v>
      </c>
      <c r="E38" s="54">
        <f>E37+TIME(0,10,0)</f>
        <v>0.9347222222222222</v>
      </c>
      <c r="F38" s="55">
        <f>F37+TIME(0,10,0)</f>
        <v>0.9347222222222222</v>
      </c>
    </row>
    <row r="39" spans="1:6" s="3" customFormat="1" ht="11.25">
      <c r="A39" s="280" t="s">
        <v>53</v>
      </c>
      <c r="B39" s="296" t="s">
        <v>39</v>
      </c>
      <c r="C39" s="58">
        <f>C38+TIME(3,32,0)</f>
        <v>0.7583333333333334</v>
      </c>
      <c r="D39" s="58">
        <f>D38+TIME(3,45,0)</f>
        <v>0.757638888888889</v>
      </c>
      <c r="E39" s="58">
        <f>E38+TIME(3,45,0)</f>
        <v>1.0909722222222222</v>
      </c>
      <c r="F39" s="59">
        <f>F38+TIME(3,45,0)</f>
        <v>1.0909722222222222</v>
      </c>
    </row>
    <row r="40" spans="1:6" s="3" customFormat="1" ht="12" thickBot="1">
      <c r="A40" s="281"/>
      <c r="B40" s="297"/>
      <c r="C40" s="50">
        <f>C39+TIME(0,9,0)</f>
        <v>0.7645833333333334</v>
      </c>
      <c r="D40" s="50">
        <f>D39+TIME(0,10,0)</f>
        <v>0.7645833333333334</v>
      </c>
      <c r="E40" s="50">
        <f>E39+TIME(0,10,0)</f>
        <v>1.0979166666666667</v>
      </c>
      <c r="F40" s="51">
        <f>F39+TIME(0,10,0)</f>
        <v>1.0979166666666667</v>
      </c>
    </row>
    <row r="41" spans="1:6" s="3" customFormat="1" ht="11.25">
      <c r="A41" s="280" t="s">
        <v>52</v>
      </c>
      <c r="B41" s="296" t="s">
        <v>39</v>
      </c>
      <c r="C41" s="46">
        <f>C40+TIME(0,39,0)</f>
        <v>0.7916666666666667</v>
      </c>
      <c r="D41" s="46">
        <f>D40+TIME(0,39,0)</f>
        <v>0.7916666666666667</v>
      </c>
      <c r="E41" s="46">
        <f>E40+TIME(0,39,0)</f>
        <v>1.125</v>
      </c>
      <c r="F41" s="47">
        <f>F40+TIME(0,39,0)</f>
        <v>1.125</v>
      </c>
    </row>
    <row r="42" spans="1:6" s="3" customFormat="1" ht="12" thickBot="1">
      <c r="A42" s="281"/>
      <c r="B42" s="297"/>
      <c r="C42" s="54">
        <f>C41+TIME(0,10,0)</f>
        <v>0.7986111111111112</v>
      </c>
      <c r="D42" s="54">
        <f>D41+TIME(0,10,0)</f>
        <v>0.7986111111111112</v>
      </c>
      <c r="E42" s="54">
        <f>E41+TIME(0,1,0)</f>
        <v>1.1256944444444446</v>
      </c>
      <c r="F42" s="55">
        <f>F41+TIME(0,10,0)</f>
        <v>1.1319444444444444</v>
      </c>
    </row>
    <row r="43" spans="1:6" s="3" customFormat="1" ht="11.25">
      <c r="A43" s="280" t="s">
        <v>51</v>
      </c>
      <c r="B43" s="296"/>
      <c r="C43" s="58">
        <f>C42+TIME(0,62,0)</f>
        <v>0.8416666666666667</v>
      </c>
      <c r="D43" s="58">
        <f>D42+TIME(0,57,0)</f>
        <v>0.8381944444444445</v>
      </c>
      <c r="E43" s="58">
        <f>E42+TIME(0,72,0)</f>
        <v>1.1756944444444446</v>
      </c>
      <c r="F43" s="59">
        <f>F42+TIME(0,57,0)</f>
        <v>1.1715277777777777</v>
      </c>
    </row>
    <row r="44" spans="1:6" s="3" customFormat="1" ht="12" thickBot="1">
      <c r="A44" s="272"/>
      <c r="B44" s="297"/>
      <c r="C44" s="50">
        <f>C43+TIME(0,5,0)</f>
        <v>0.8451388888888889</v>
      </c>
      <c r="D44" s="50">
        <f>D43+TIME(0,1,0)</f>
        <v>0.8388888888888889</v>
      </c>
      <c r="E44" s="50">
        <f>E43+TIME(0,0,0)</f>
        <v>1.1756944444444446</v>
      </c>
      <c r="F44" s="51">
        <f>F43+TIME(0,1,0)</f>
        <v>1.1722222222222223</v>
      </c>
    </row>
    <row r="45" spans="1:6" s="3" customFormat="1" ht="11.25">
      <c r="A45" s="281" t="s">
        <v>17</v>
      </c>
      <c r="B45" s="296" t="s">
        <v>21</v>
      </c>
      <c r="C45" s="46">
        <f>C44+TIME(1,30,0)</f>
        <v>0.9076388888888889</v>
      </c>
      <c r="D45" s="46">
        <f>D44+TIME(1,30,0)</f>
        <v>0.9013888888888889</v>
      </c>
      <c r="E45" s="46">
        <f>E44+TIME(1,30,0)</f>
        <v>1.2381944444444446</v>
      </c>
      <c r="F45" s="47">
        <f>F44+TIME(1,30,0)</f>
        <v>1.2347222222222223</v>
      </c>
    </row>
    <row r="46" spans="1:6" s="3" customFormat="1" ht="12" thickBot="1">
      <c r="A46" s="281"/>
      <c r="B46" s="297"/>
      <c r="C46" s="54">
        <f>C45+TIME(0,10,0)</f>
        <v>0.9145833333333333</v>
      </c>
      <c r="D46" s="54">
        <f>D45+TIME(0,15,0)</f>
        <v>0.9118055555555555</v>
      </c>
      <c r="E46" s="54">
        <f>E45+TIME(0,10,0)</f>
        <v>1.245138888888889</v>
      </c>
      <c r="F46" s="55">
        <f>F45+TIME(0,15,0)</f>
        <v>1.245138888888889</v>
      </c>
    </row>
    <row r="47" spans="1:6" ht="12.75">
      <c r="A47" s="278" t="s">
        <v>11</v>
      </c>
      <c r="B47" s="296" t="s">
        <v>21</v>
      </c>
      <c r="C47" s="58">
        <f>C46+TIME(0,116,0)</f>
        <v>0.9951388888888889</v>
      </c>
      <c r="D47" s="58">
        <f>D46+TIME(0,110,0)</f>
        <v>0.9881944444444444</v>
      </c>
      <c r="E47" s="58">
        <f>E46+TIME(0,110,0)</f>
        <v>1.3215277777777779</v>
      </c>
      <c r="F47" s="59">
        <f>F46+TIME(0,110,0)</f>
        <v>1.3215277777777779</v>
      </c>
    </row>
    <row r="48" spans="1:6" s="3" customFormat="1" ht="12" thickBot="1">
      <c r="A48" s="279"/>
      <c r="B48" s="297"/>
      <c r="C48" s="54">
        <f>C47+TIME(0,5,0)</f>
        <v>0.9986111111111111</v>
      </c>
      <c r="D48" s="54">
        <f>D47+TIME(0,5,0)</f>
        <v>0.9916666666666666</v>
      </c>
      <c r="E48" s="54">
        <f>E47+TIME(0,5,0)</f>
        <v>1.3250000000000002</v>
      </c>
      <c r="F48" s="55">
        <f>F47+TIME(0,5,0)</f>
        <v>1.3250000000000002</v>
      </c>
    </row>
    <row r="49" spans="1:5" s="3" customFormat="1" ht="11.25">
      <c r="A49" s="2"/>
      <c r="B49" s="63"/>
      <c r="C49" s="64"/>
      <c r="D49" s="64"/>
      <c r="E49" s="64"/>
    </row>
    <row r="50" spans="1:16" ht="25.5" customHeight="1">
      <c r="A50" s="4"/>
      <c r="B50" s="295" t="s">
        <v>25</v>
      </c>
      <c r="C50" s="295"/>
      <c r="D50" s="295"/>
      <c r="E50" s="34">
        <v>40082</v>
      </c>
      <c r="F50" s="66"/>
      <c r="G50" s="66"/>
      <c r="H50" s="66"/>
      <c r="J50" s="67"/>
      <c r="K50" s="16"/>
      <c r="L50" s="16"/>
      <c r="M50" s="16"/>
      <c r="N50" s="39"/>
      <c r="O50" s="39"/>
      <c r="P50" s="39"/>
    </row>
    <row r="51" spans="1:13" ht="12.75" customHeight="1">
      <c r="A51" s="305" t="s">
        <v>35</v>
      </c>
      <c r="B51" s="305"/>
      <c r="C51" s="305"/>
      <c r="D51" s="305"/>
      <c r="E51" s="305"/>
      <c r="F51" s="305"/>
      <c r="G51" s="152"/>
      <c r="H51" s="152"/>
      <c r="I51" s="152"/>
      <c r="J51" s="152"/>
      <c r="K51" s="152"/>
      <c r="L51" s="152"/>
      <c r="M51" s="152"/>
    </row>
    <row r="52" spans="1:6" ht="12.75">
      <c r="A52" s="305"/>
      <c r="B52" s="305"/>
      <c r="C52" s="305"/>
      <c r="D52" s="305"/>
      <c r="E52" s="305"/>
      <c r="F52" s="305"/>
    </row>
  </sheetData>
  <sheetProtection/>
  <mergeCells count="52">
    <mergeCell ref="A4:B4"/>
    <mergeCell ref="A5:B5"/>
    <mergeCell ref="A1:E1"/>
    <mergeCell ref="A2:B2"/>
    <mergeCell ref="C2:E2"/>
    <mergeCell ref="A3:B3"/>
    <mergeCell ref="C8:E8"/>
    <mergeCell ref="A9:A10"/>
    <mergeCell ref="B9:B10"/>
    <mergeCell ref="A11:A12"/>
    <mergeCell ref="B11:B12"/>
    <mergeCell ref="A17:A18"/>
    <mergeCell ref="B17:B18"/>
    <mergeCell ref="A6:B6"/>
    <mergeCell ref="A7:B7"/>
    <mergeCell ref="A13:A14"/>
    <mergeCell ref="B13:B14"/>
    <mergeCell ref="A15:A16"/>
    <mergeCell ref="B15:B16"/>
    <mergeCell ref="A23:A24"/>
    <mergeCell ref="B23:B24"/>
    <mergeCell ref="A25:F25"/>
    <mergeCell ref="A26:B26"/>
    <mergeCell ref="A19:A20"/>
    <mergeCell ref="B19:B20"/>
    <mergeCell ref="A21:A22"/>
    <mergeCell ref="B21:B22"/>
    <mergeCell ref="C26:F26"/>
    <mergeCell ref="A27:B27"/>
    <mergeCell ref="C32:E32"/>
    <mergeCell ref="A33:A34"/>
    <mergeCell ref="B33:B34"/>
    <mergeCell ref="A30:B30"/>
    <mergeCell ref="A31:B31"/>
    <mergeCell ref="A28:B28"/>
    <mergeCell ref="A29:B29"/>
    <mergeCell ref="A35:A36"/>
    <mergeCell ref="B35:B36"/>
    <mergeCell ref="A41:A42"/>
    <mergeCell ref="B41:B42"/>
    <mergeCell ref="A37:A38"/>
    <mergeCell ref="B37:B38"/>
    <mergeCell ref="A39:A40"/>
    <mergeCell ref="B39:B40"/>
    <mergeCell ref="B50:D50"/>
    <mergeCell ref="A51:F52"/>
    <mergeCell ref="A43:A44"/>
    <mergeCell ref="B43:B44"/>
    <mergeCell ref="A45:A46"/>
    <mergeCell ref="B45:B46"/>
    <mergeCell ref="A47:A48"/>
    <mergeCell ref="B47:B48"/>
  </mergeCells>
  <hyperlinks>
    <hyperlink ref="A51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0">
      <selection activeCell="C37" sqref="C37"/>
    </sheetView>
  </sheetViews>
  <sheetFormatPr defaultColWidth="12.00390625" defaultRowHeight="12.75"/>
  <cols>
    <col min="1" max="1" width="18.75390625" style="4" customWidth="1"/>
    <col min="2" max="2" width="18.375" style="4" customWidth="1"/>
    <col min="3" max="3" width="21.25390625" style="16" customWidth="1"/>
    <col min="4" max="16384" width="12.00390625" style="4" customWidth="1"/>
  </cols>
  <sheetData>
    <row r="1" spans="1:3" s="153" customFormat="1" ht="21" customHeight="1" thickBot="1">
      <c r="A1" s="323" t="s">
        <v>188</v>
      </c>
      <c r="B1" s="324"/>
      <c r="C1" s="325"/>
    </row>
    <row r="2" spans="1:3" s="5" customFormat="1" ht="13.5" thickBot="1">
      <c r="A2" s="276" t="s">
        <v>14</v>
      </c>
      <c r="B2" s="308"/>
      <c r="C2" s="101">
        <v>516</v>
      </c>
    </row>
    <row r="3" spans="1:3" s="6" customFormat="1" ht="12" thickBot="1">
      <c r="A3" s="276" t="s">
        <v>15</v>
      </c>
      <c r="B3" s="308"/>
      <c r="C3" s="101">
        <v>1</v>
      </c>
    </row>
    <row r="4" spans="1:3" s="2" customFormat="1" ht="23.25" customHeight="1" thickBot="1">
      <c r="A4" s="276" t="s">
        <v>12</v>
      </c>
      <c r="B4" s="308"/>
      <c r="C4" s="101" t="s">
        <v>162</v>
      </c>
    </row>
    <row r="5" spans="1:3" s="2" customFormat="1" ht="12" thickBot="1">
      <c r="A5" s="276" t="s">
        <v>13</v>
      </c>
      <c r="B5" s="308"/>
      <c r="C5" s="7"/>
    </row>
    <row r="6" spans="1:3" s="6" customFormat="1" ht="12" thickBot="1">
      <c r="A6" s="276" t="s">
        <v>16</v>
      </c>
      <c r="B6" s="308"/>
      <c r="C6" s="101">
        <v>1</v>
      </c>
    </row>
    <row r="7" spans="1:3" s="6" customFormat="1" ht="12" thickBot="1">
      <c r="A7" s="276" t="s">
        <v>23</v>
      </c>
      <c r="B7" s="308"/>
      <c r="C7" s="8" t="s">
        <v>24</v>
      </c>
    </row>
    <row r="8" spans="1:3" s="6" customFormat="1" ht="13.5" customHeight="1" thickBot="1">
      <c r="A8" s="9" t="s">
        <v>19</v>
      </c>
      <c r="B8" s="9" t="s">
        <v>20</v>
      </c>
      <c r="C8" s="8" t="s">
        <v>26</v>
      </c>
    </row>
    <row r="9" spans="1:3" s="3" customFormat="1" ht="11.25">
      <c r="A9" s="278" t="s">
        <v>11</v>
      </c>
      <c r="B9" s="345" t="s">
        <v>21</v>
      </c>
      <c r="C9" s="70">
        <v>0.34375</v>
      </c>
    </row>
    <row r="10" spans="1:3" s="3" customFormat="1" ht="12" thickBot="1">
      <c r="A10" s="279"/>
      <c r="B10" s="346"/>
      <c r="C10" s="80">
        <v>0.3506944444444444</v>
      </c>
    </row>
    <row r="11" spans="1:3" s="3" customFormat="1" ht="11.25">
      <c r="A11" s="278" t="s">
        <v>17</v>
      </c>
      <c r="B11" s="278" t="s">
        <v>21</v>
      </c>
      <c r="C11" s="93">
        <v>0.4270833333333333</v>
      </c>
    </row>
    <row r="12" spans="1:3" s="3" customFormat="1" ht="12" thickBot="1">
      <c r="A12" s="279"/>
      <c r="B12" s="279"/>
      <c r="C12" s="75">
        <v>0.4375</v>
      </c>
    </row>
    <row r="13" spans="1:3" s="3" customFormat="1" ht="11.25">
      <c r="A13" s="278" t="s">
        <v>38</v>
      </c>
      <c r="B13" s="278" t="s">
        <v>39</v>
      </c>
      <c r="C13" s="70">
        <v>0.5069444444444444</v>
      </c>
    </row>
    <row r="14" spans="1:3" s="3" customFormat="1" ht="12" thickBot="1">
      <c r="A14" s="279"/>
      <c r="B14" s="279"/>
      <c r="C14" s="80">
        <v>0.5069444444444444</v>
      </c>
    </row>
    <row r="15" spans="1:3" s="3" customFormat="1" ht="11.25">
      <c r="A15" s="278" t="s">
        <v>40</v>
      </c>
      <c r="B15" s="278" t="s">
        <v>39</v>
      </c>
      <c r="C15" s="177">
        <v>0.5208333333333334</v>
      </c>
    </row>
    <row r="16" spans="1:3" s="3" customFormat="1" ht="12" thickBot="1">
      <c r="A16" s="279"/>
      <c r="B16" s="279"/>
      <c r="C16" s="178">
        <v>0.5277777777777778</v>
      </c>
    </row>
    <row r="17" spans="1:3" s="3" customFormat="1" ht="11.25">
      <c r="A17" s="278" t="s">
        <v>147</v>
      </c>
      <c r="B17" s="278" t="s">
        <v>39</v>
      </c>
      <c r="C17" s="179">
        <v>0.611111111111111</v>
      </c>
    </row>
    <row r="18" spans="1:3" s="3" customFormat="1" ht="12" thickBot="1">
      <c r="A18" s="279"/>
      <c r="B18" s="279"/>
      <c r="C18" s="181">
        <v>0.6180555555555556</v>
      </c>
    </row>
    <row r="19" spans="1:3" s="3" customFormat="1" ht="11.25">
      <c r="A19" s="278" t="s">
        <v>148</v>
      </c>
      <c r="B19" s="278" t="s">
        <v>39</v>
      </c>
      <c r="C19" s="177">
        <v>0.6284722222222222</v>
      </c>
    </row>
    <row r="20" spans="1:3" s="3" customFormat="1" ht="12" thickBot="1">
      <c r="A20" s="279"/>
      <c r="B20" s="279"/>
      <c r="C20" s="178">
        <v>0.6319444444444444</v>
      </c>
    </row>
    <row r="21" spans="1:3" s="153" customFormat="1" ht="21" customHeight="1" thickBot="1">
      <c r="A21" s="323" t="s">
        <v>189</v>
      </c>
      <c r="B21" s="324"/>
      <c r="C21" s="325"/>
    </row>
    <row r="22" spans="1:3" s="5" customFormat="1" ht="13.5" thickBot="1">
      <c r="A22" s="276" t="s">
        <v>14</v>
      </c>
      <c r="B22" s="308"/>
      <c r="C22" s="101">
        <v>516</v>
      </c>
    </row>
    <row r="23" spans="1:3" s="6" customFormat="1" ht="12" thickBot="1">
      <c r="A23" s="276" t="s">
        <v>15</v>
      </c>
      <c r="B23" s="308"/>
      <c r="C23" s="101">
        <v>1</v>
      </c>
    </row>
    <row r="24" spans="1:3" s="2" customFormat="1" ht="23.25" customHeight="1" thickBot="1">
      <c r="A24" s="276" t="s">
        <v>12</v>
      </c>
      <c r="B24" s="308"/>
      <c r="C24" s="101" t="s">
        <v>162</v>
      </c>
    </row>
    <row r="25" spans="1:3" s="2" customFormat="1" ht="12" thickBot="1">
      <c r="A25" s="276" t="s">
        <v>13</v>
      </c>
      <c r="B25" s="308"/>
      <c r="C25" s="7"/>
    </row>
    <row r="26" spans="1:3" s="6" customFormat="1" ht="12" thickBot="1">
      <c r="A26" s="276" t="s">
        <v>16</v>
      </c>
      <c r="B26" s="308"/>
      <c r="C26" s="101">
        <v>1</v>
      </c>
    </row>
    <row r="27" spans="1:3" s="6" customFormat="1" ht="12" thickBot="1">
      <c r="A27" s="276" t="s">
        <v>23</v>
      </c>
      <c r="B27" s="308"/>
      <c r="C27" s="8" t="s">
        <v>24</v>
      </c>
    </row>
    <row r="28" spans="1:3" s="6" customFormat="1" ht="13.5" customHeight="1" thickBot="1">
      <c r="A28" s="9" t="s">
        <v>19</v>
      </c>
      <c r="B28" s="9" t="s">
        <v>20</v>
      </c>
      <c r="C28" s="8" t="s">
        <v>26</v>
      </c>
    </row>
    <row r="29" spans="1:3" s="3" customFormat="1" ht="11.25">
      <c r="A29" s="327" t="s">
        <v>148</v>
      </c>
      <c r="B29" s="327" t="s">
        <v>39</v>
      </c>
      <c r="C29" s="70">
        <v>0.3680555555555556</v>
      </c>
    </row>
    <row r="30" spans="1:3" s="3" customFormat="1" ht="12" thickBot="1">
      <c r="A30" s="328"/>
      <c r="B30" s="328"/>
      <c r="C30" s="80">
        <v>0.375</v>
      </c>
    </row>
    <row r="31" spans="1:3" s="3" customFormat="1" ht="11.25">
      <c r="A31" s="327" t="s">
        <v>147</v>
      </c>
      <c r="B31" s="327" t="s">
        <v>39</v>
      </c>
      <c r="C31" s="93">
        <v>0.3854166666666667</v>
      </c>
    </row>
    <row r="32" spans="1:3" s="3" customFormat="1" ht="12" thickBot="1">
      <c r="A32" s="328"/>
      <c r="B32" s="328"/>
      <c r="C32" s="75">
        <v>0.3923611111111111</v>
      </c>
    </row>
    <row r="33" spans="1:3" s="3" customFormat="1" ht="11.25">
      <c r="A33" s="327" t="s">
        <v>40</v>
      </c>
      <c r="B33" s="327" t="s">
        <v>39</v>
      </c>
      <c r="C33" s="70">
        <v>0.47222222222222227</v>
      </c>
    </row>
    <row r="34" spans="1:3" s="3" customFormat="1" ht="12" thickBot="1">
      <c r="A34" s="328"/>
      <c r="B34" s="328"/>
      <c r="C34" s="80">
        <v>0.4791666666666667</v>
      </c>
    </row>
    <row r="35" spans="1:3" s="3" customFormat="1" ht="11.25">
      <c r="A35" s="327" t="s">
        <v>38</v>
      </c>
      <c r="B35" s="327" t="s">
        <v>39</v>
      </c>
      <c r="C35" s="93">
        <v>0.5069444444444444</v>
      </c>
    </row>
    <row r="36" spans="1:3" s="3" customFormat="1" ht="12" thickBot="1">
      <c r="A36" s="328"/>
      <c r="B36" s="328"/>
      <c r="C36" s="75">
        <v>0.5069444444444444</v>
      </c>
    </row>
    <row r="37" spans="1:3" s="3" customFormat="1" ht="11.25">
      <c r="A37" s="327" t="s">
        <v>17</v>
      </c>
      <c r="B37" s="327" t="s">
        <v>21</v>
      </c>
      <c r="C37" s="70">
        <v>0.576388888888889</v>
      </c>
    </row>
    <row r="38" spans="1:3" s="3" customFormat="1" ht="12" thickBot="1">
      <c r="A38" s="328"/>
      <c r="B38" s="328"/>
      <c r="C38" s="80">
        <v>0.5868055555555556</v>
      </c>
    </row>
    <row r="39" spans="1:3" s="3" customFormat="1" ht="11.25">
      <c r="A39" s="332" t="s">
        <v>11</v>
      </c>
      <c r="B39" s="327" t="s">
        <v>21</v>
      </c>
      <c r="C39" s="93">
        <v>0.6631944444444444</v>
      </c>
    </row>
    <row r="40" spans="1:3" s="3" customFormat="1" ht="12" thickBot="1">
      <c r="A40" s="333"/>
      <c r="B40" s="328"/>
      <c r="C40" s="80">
        <v>0.6666666666666666</v>
      </c>
    </row>
    <row r="41" spans="1:3" ht="12.75">
      <c r="A41" s="164"/>
      <c r="B41" s="2"/>
      <c r="C41" s="165"/>
    </row>
    <row r="43" spans="1:16" ht="25.5" customHeight="1">
      <c r="A43" s="356" t="s">
        <v>25</v>
      </c>
      <c r="B43" s="356"/>
      <c r="C43" s="34">
        <v>40082</v>
      </c>
      <c r="E43" s="66"/>
      <c r="F43" s="66"/>
      <c r="G43" s="66"/>
      <c r="H43" s="66"/>
      <c r="J43" s="67"/>
      <c r="K43" s="16"/>
      <c r="L43" s="16"/>
      <c r="M43" s="16"/>
      <c r="N43" s="39"/>
      <c r="O43" s="39"/>
      <c r="P43" s="39"/>
    </row>
    <row r="44" spans="1:13" ht="25.5" customHeight="1">
      <c r="A44" s="305" t="s">
        <v>35</v>
      </c>
      <c r="B44" s="305"/>
      <c r="C44" s="305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</sheetData>
  <sheetProtection/>
  <mergeCells count="40">
    <mergeCell ref="A5:B5"/>
    <mergeCell ref="A6:B6"/>
    <mergeCell ref="A1:C1"/>
    <mergeCell ref="A2:B2"/>
    <mergeCell ref="A3:B3"/>
    <mergeCell ref="A4:B4"/>
    <mergeCell ref="A19:A20"/>
    <mergeCell ref="B19:B20"/>
    <mergeCell ref="A7:B7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33:A34"/>
    <mergeCell ref="B33:B34"/>
    <mergeCell ref="A21:C21"/>
    <mergeCell ref="A22:B22"/>
    <mergeCell ref="A23:B23"/>
    <mergeCell ref="A24:B24"/>
    <mergeCell ref="A25:B25"/>
    <mergeCell ref="A26:B26"/>
    <mergeCell ref="A27:B27"/>
    <mergeCell ref="A29:A30"/>
    <mergeCell ref="B29:B30"/>
    <mergeCell ref="A31:A32"/>
    <mergeCell ref="B31:B32"/>
    <mergeCell ref="A44:C44"/>
    <mergeCell ref="A43:B43"/>
    <mergeCell ref="A35:A36"/>
    <mergeCell ref="B35:B36"/>
    <mergeCell ref="A37:A38"/>
    <mergeCell ref="B37:B38"/>
    <mergeCell ref="A39:A40"/>
    <mergeCell ref="B39:B40"/>
  </mergeCells>
  <hyperlinks>
    <hyperlink ref="A44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D12" sqref="D12"/>
    </sheetView>
  </sheetViews>
  <sheetFormatPr defaultColWidth="12.00390625" defaultRowHeight="12.75"/>
  <cols>
    <col min="1" max="1" width="25.625" style="4" bestFit="1" customWidth="1"/>
    <col min="2" max="2" width="12.75390625" style="4" bestFit="1" customWidth="1"/>
    <col min="3" max="4" width="15.00390625" style="16" customWidth="1"/>
    <col min="5" max="5" width="4.875" style="4" bestFit="1" customWidth="1"/>
    <col min="6" max="6" width="5.125" style="4" bestFit="1" customWidth="1"/>
    <col min="7" max="7" width="4.875" style="4" bestFit="1" customWidth="1"/>
    <col min="8" max="8" width="5.125" style="4" bestFit="1" customWidth="1"/>
    <col min="9" max="9" width="4.875" style="4" bestFit="1" customWidth="1"/>
    <col min="10" max="10" width="5.125" style="4" bestFit="1" customWidth="1"/>
    <col min="11" max="16384" width="12.00390625" style="4" customWidth="1"/>
  </cols>
  <sheetData>
    <row r="1" spans="1:8" s="153" customFormat="1" ht="18" customHeight="1" thickBot="1">
      <c r="A1" s="323" t="s">
        <v>190</v>
      </c>
      <c r="B1" s="324"/>
      <c r="C1" s="324"/>
      <c r="D1" s="324"/>
      <c r="E1" s="166"/>
      <c r="F1" s="166"/>
      <c r="G1" s="166"/>
      <c r="H1" s="166"/>
    </row>
    <row r="2" spans="1:4" s="5" customFormat="1" ht="13.5" thickBot="1">
      <c r="A2" s="276" t="s">
        <v>14</v>
      </c>
      <c r="B2" s="277"/>
      <c r="C2" s="290">
        <v>517</v>
      </c>
      <c r="D2" s="291"/>
    </row>
    <row r="3" spans="1:4" s="6" customFormat="1" ht="13.5" customHeight="1" thickBot="1">
      <c r="A3" s="276" t="s">
        <v>15</v>
      </c>
      <c r="B3" s="277"/>
      <c r="C3" s="101">
        <v>2</v>
      </c>
      <c r="D3" s="101">
        <v>1</v>
      </c>
    </row>
    <row r="4" spans="1:8" s="2" customFormat="1" ht="33.75" customHeight="1" thickBot="1">
      <c r="A4" s="276" t="s">
        <v>12</v>
      </c>
      <c r="B4" s="277"/>
      <c r="C4" s="184" t="s">
        <v>155</v>
      </c>
      <c r="D4" s="202" t="s">
        <v>191</v>
      </c>
      <c r="E4" s="167"/>
      <c r="F4" s="167"/>
      <c r="G4" s="167"/>
      <c r="H4" s="167"/>
    </row>
    <row r="5" spans="1:4" s="2" customFormat="1" ht="12" thickBot="1">
      <c r="A5" s="276" t="s">
        <v>13</v>
      </c>
      <c r="B5" s="277"/>
      <c r="C5" s="339">
        <v>38991</v>
      </c>
      <c r="D5" s="340"/>
    </row>
    <row r="6" spans="1:4" s="6" customFormat="1" ht="13.5" customHeight="1" thickBot="1">
      <c r="A6" s="276" t="s">
        <v>16</v>
      </c>
      <c r="B6" s="277"/>
      <c r="C6" s="157">
        <v>1</v>
      </c>
      <c r="D6" s="157">
        <v>1</v>
      </c>
    </row>
    <row r="7" spans="1:4" s="6" customFormat="1" ht="13.5" customHeight="1" thickBot="1">
      <c r="A7" s="276" t="s">
        <v>23</v>
      </c>
      <c r="B7" s="277"/>
      <c r="C7" s="8" t="s">
        <v>24</v>
      </c>
      <c r="D7" s="8" t="s">
        <v>24</v>
      </c>
    </row>
    <row r="8" spans="1:4" s="6" customFormat="1" ht="13.5" customHeight="1" thickBot="1">
      <c r="A8" s="9" t="s">
        <v>19</v>
      </c>
      <c r="B8" s="10" t="s">
        <v>20</v>
      </c>
      <c r="C8" s="321" t="s">
        <v>26</v>
      </c>
      <c r="D8" s="322"/>
    </row>
    <row r="9" spans="1:4" s="3" customFormat="1" ht="11.25">
      <c r="A9" s="327" t="s">
        <v>11</v>
      </c>
      <c r="B9" s="327" t="s">
        <v>21</v>
      </c>
      <c r="C9" s="70">
        <v>0.4270833333333333</v>
      </c>
      <c r="D9" s="70">
        <v>0.6736111111111112</v>
      </c>
    </row>
    <row r="10" spans="1:4" s="3" customFormat="1" ht="12" thickBot="1">
      <c r="A10" s="328"/>
      <c r="B10" s="328"/>
      <c r="C10" s="97">
        <f>C9+TIME(0,10,0)</f>
        <v>0.43402777777777773</v>
      </c>
      <c r="D10" s="97">
        <f>D9+TIME(0,10,0)</f>
        <v>0.6805555555555556</v>
      </c>
    </row>
    <row r="11" spans="1:4" s="3" customFormat="1" ht="11.25">
      <c r="A11" s="331" t="s">
        <v>17</v>
      </c>
      <c r="B11" s="327" t="s">
        <v>21</v>
      </c>
      <c r="C11" s="91">
        <f>C10+TIME(0,110,0)</f>
        <v>0.5104166666666666</v>
      </c>
      <c r="D11" s="91">
        <f>D10+TIME(0,109,0)</f>
        <v>0.75625</v>
      </c>
    </row>
    <row r="12" spans="1:4" s="3" customFormat="1" ht="12" thickBot="1">
      <c r="A12" s="328"/>
      <c r="B12" s="328"/>
      <c r="C12" s="92">
        <f>C11+TIME(0,15,0)</f>
        <v>0.5208333333333333</v>
      </c>
      <c r="D12" s="92">
        <f>D11+TIME(0,10,0)</f>
        <v>0.7631944444444444</v>
      </c>
    </row>
    <row r="13" spans="1:4" s="3" customFormat="1" ht="11.25">
      <c r="A13" s="331" t="s">
        <v>192</v>
      </c>
      <c r="B13" s="327" t="s">
        <v>39</v>
      </c>
      <c r="C13" s="96">
        <f>C12+TIME(1,40,0)</f>
        <v>0.5902777777777777</v>
      </c>
      <c r="D13" s="96">
        <f>D12+TIME(1,30,0)</f>
        <v>0.8256944444444444</v>
      </c>
    </row>
    <row r="14" spans="1:4" s="3" customFormat="1" ht="12" thickBot="1">
      <c r="A14" s="329"/>
      <c r="B14" s="328"/>
      <c r="C14" s="92">
        <f>C13+TIME(0,5,0)</f>
        <v>0.5937499999999999</v>
      </c>
      <c r="D14" s="92">
        <f>D13+TIME(0,5,0)</f>
        <v>0.8291666666666666</v>
      </c>
    </row>
    <row r="15" spans="1:8" s="153" customFormat="1" ht="18" customHeight="1" thickBot="1">
      <c r="A15" s="323" t="s">
        <v>193</v>
      </c>
      <c r="B15" s="324"/>
      <c r="C15" s="324"/>
      <c r="D15" s="325"/>
      <c r="E15" s="166"/>
      <c r="F15" s="166"/>
      <c r="G15" s="166"/>
      <c r="H15" s="166"/>
    </row>
    <row r="16" spans="1:4" s="5" customFormat="1" ht="13.5" thickBot="1">
      <c r="A16" s="276" t="s">
        <v>14</v>
      </c>
      <c r="B16" s="277"/>
      <c r="C16" s="290">
        <v>517</v>
      </c>
      <c r="D16" s="292"/>
    </row>
    <row r="17" spans="1:4" s="6" customFormat="1" ht="13.5" customHeight="1" thickBot="1">
      <c r="A17" s="276" t="s">
        <v>15</v>
      </c>
      <c r="B17" s="277"/>
      <c r="C17" s="101">
        <v>1</v>
      </c>
      <c r="D17" s="101">
        <v>2</v>
      </c>
    </row>
    <row r="18" spans="1:8" s="2" customFormat="1" ht="32.25" customHeight="1" thickBot="1">
      <c r="A18" s="276" t="s">
        <v>12</v>
      </c>
      <c r="B18" s="277"/>
      <c r="C18" s="202" t="s">
        <v>191</v>
      </c>
      <c r="D18" s="184" t="s">
        <v>155</v>
      </c>
      <c r="E18" s="167"/>
      <c r="F18" s="167"/>
      <c r="G18" s="167"/>
      <c r="H18" s="167"/>
    </row>
    <row r="19" spans="1:4" s="2" customFormat="1" ht="12" thickBot="1">
      <c r="A19" s="276" t="s">
        <v>13</v>
      </c>
      <c r="B19" s="277"/>
      <c r="C19" s="339">
        <v>38991</v>
      </c>
      <c r="D19" s="340"/>
    </row>
    <row r="20" spans="1:4" s="6" customFormat="1" ht="13.5" customHeight="1" thickBot="1">
      <c r="A20" s="276" t="s">
        <v>16</v>
      </c>
      <c r="B20" s="277"/>
      <c r="C20" s="8">
        <v>1</v>
      </c>
      <c r="D20" s="157">
        <v>1</v>
      </c>
    </row>
    <row r="21" spans="1:4" s="6" customFormat="1" ht="13.5" customHeight="1" thickBot="1">
      <c r="A21" s="276" t="s">
        <v>23</v>
      </c>
      <c r="B21" s="277"/>
      <c r="C21" s="8" t="s">
        <v>24</v>
      </c>
      <c r="D21" s="8" t="s">
        <v>24</v>
      </c>
    </row>
    <row r="22" spans="1:4" s="6" customFormat="1" ht="12" thickBot="1">
      <c r="A22" s="9" t="s">
        <v>19</v>
      </c>
      <c r="B22" s="10" t="s">
        <v>20</v>
      </c>
      <c r="C22" s="321" t="s">
        <v>26</v>
      </c>
      <c r="D22" s="322"/>
    </row>
    <row r="23" spans="1:4" s="3" customFormat="1" ht="13.5" customHeight="1">
      <c r="A23" s="327" t="s">
        <v>192</v>
      </c>
      <c r="B23" s="327" t="s">
        <v>39</v>
      </c>
      <c r="C23" s="70">
        <v>0.24305555555555555</v>
      </c>
      <c r="D23" s="70">
        <v>0.638888888888889</v>
      </c>
    </row>
    <row r="24" spans="1:4" s="3" customFormat="1" ht="13.5" customHeight="1" thickBot="1">
      <c r="A24" s="328"/>
      <c r="B24" s="328"/>
      <c r="C24" s="97">
        <f>C23+TIME(0,10,0)</f>
        <v>0.25</v>
      </c>
      <c r="D24" s="97">
        <f>D23+TIME(0,10,0)</f>
        <v>0.6458333333333334</v>
      </c>
    </row>
    <row r="25" spans="1:4" s="3" customFormat="1" ht="13.5" customHeight="1">
      <c r="A25" s="327" t="s">
        <v>17</v>
      </c>
      <c r="B25" s="327" t="s">
        <v>21</v>
      </c>
      <c r="C25" s="91">
        <f>C24+TIME(1,30,0)</f>
        <v>0.3125</v>
      </c>
      <c r="D25" s="91">
        <f>D24+TIME(1,30,0)</f>
        <v>0.7083333333333334</v>
      </c>
    </row>
    <row r="26" spans="1:4" s="3" customFormat="1" ht="13.5" customHeight="1" thickBot="1">
      <c r="A26" s="328"/>
      <c r="B26" s="328"/>
      <c r="C26" s="92">
        <f>C25+TIME(0,10,0)</f>
        <v>0.3194444444444444</v>
      </c>
      <c r="D26" s="92">
        <f>D25+TIME(0,10,0)</f>
        <v>0.7152777777777778</v>
      </c>
    </row>
    <row r="27" spans="1:4" s="3" customFormat="1" ht="13.5" customHeight="1">
      <c r="A27" s="332" t="s">
        <v>11</v>
      </c>
      <c r="B27" s="327" t="s">
        <v>21</v>
      </c>
      <c r="C27" s="91">
        <f>C26+TIME(1,49,0)</f>
        <v>0.3951388888888889</v>
      </c>
      <c r="D27" s="91">
        <f>D26+TIME(1,50,0)</f>
        <v>0.7916666666666667</v>
      </c>
    </row>
    <row r="28" spans="1:4" s="3" customFormat="1" ht="13.5" customHeight="1" thickBot="1">
      <c r="A28" s="333"/>
      <c r="B28" s="328"/>
      <c r="C28" s="92">
        <f>C27+TIME(0,10,0)</f>
        <v>0.4020833333333333</v>
      </c>
      <c r="D28" s="92">
        <f>D27+TIME(0,10,0)</f>
        <v>0.7986111111111112</v>
      </c>
    </row>
    <row r="29" spans="1:4" s="3" customFormat="1" ht="13.5" customHeight="1">
      <c r="A29" s="2"/>
      <c r="B29" s="2"/>
      <c r="C29" s="186"/>
      <c r="D29" s="13"/>
    </row>
    <row r="30" spans="1:15" ht="25.5" customHeight="1">
      <c r="A30" s="295" t="s">
        <v>25</v>
      </c>
      <c r="B30" s="295"/>
      <c r="C30" s="295"/>
      <c r="D30" s="43">
        <v>40082</v>
      </c>
      <c r="E30" s="66"/>
      <c r="F30" s="66"/>
      <c r="G30" s="66"/>
      <c r="I30" s="67"/>
      <c r="J30" s="16"/>
      <c r="K30" s="16"/>
      <c r="L30" s="16"/>
      <c r="M30" s="39"/>
      <c r="N30" s="39"/>
      <c r="O30" s="39"/>
    </row>
    <row r="31" spans="1:12" ht="12.75" customHeight="1">
      <c r="A31" s="305" t="s">
        <v>35</v>
      </c>
      <c r="B31" s="305"/>
      <c r="C31" s="305"/>
      <c r="D31" s="305"/>
      <c r="E31" s="152"/>
      <c r="F31" s="152"/>
      <c r="G31" s="152"/>
      <c r="H31" s="152"/>
      <c r="I31" s="152"/>
      <c r="J31" s="152"/>
      <c r="K31" s="152"/>
      <c r="L31" s="152"/>
    </row>
    <row r="32" spans="1:4" ht="12.75">
      <c r="A32" s="305"/>
      <c r="B32" s="305"/>
      <c r="C32" s="305"/>
      <c r="D32" s="305"/>
    </row>
  </sheetData>
  <sheetProtection/>
  <mergeCells count="34">
    <mergeCell ref="A11:A12"/>
    <mergeCell ref="B11:B12"/>
    <mergeCell ref="A1:D1"/>
    <mergeCell ref="A2:B2"/>
    <mergeCell ref="C2:D2"/>
    <mergeCell ref="A3:B3"/>
    <mergeCell ref="A4:B4"/>
    <mergeCell ref="A5:B5"/>
    <mergeCell ref="C5:D5"/>
    <mergeCell ref="A6:B6"/>
    <mergeCell ref="A7:B7"/>
    <mergeCell ref="C8:D8"/>
    <mergeCell ref="A9:A10"/>
    <mergeCell ref="B9:B10"/>
    <mergeCell ref="A21:B21"/>
    <mergeCell ref="C22:D22"/>
    <mergeCell ref="A13:A14"/>
    <mergeCell ref="B13:B14"/>
    <mergeCell ref="A15:D15"/>
    <mergeCell ref="A16:B16"/>
    <mergeCell ref="C16:D16"/>
    <mergeCell ref="A17:B17"/>
    <mergeCell ref="A18:B18"/>
    <mergeCell ref="A19:B19"/>
    <mergeCell ref="C19:D19"/>
    <mergeCell ref="A20:B20"/>
    <mergeCell ref="A30:C30"/>
    <mergeCell ref="A31:D32"/>
    <mergeCell ref="A23:A24"/>
    <mergeCell ref="B23:B24"/>
    <mergeCell ref="A25:A26"/>
    <mergeCell ref="B25:B26"/>
    <mergeCell ref="A27:A28"/>
    <mergeCell ref="B27:B28"/>
  </mergeCells>
  <hyperlinks>
    <hyperlink ref="A31" r:id="rId1" display="mailto:mopt82@mail.ru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">
      <selection activeCell="D18" sqref="D18"/>
    </sheetView>
  </sheetViews>
  <sheetFormatPr defaultColWidth="12.00390625" defaultRowHeight="12.75"/>
  <cols>
    <col min="1" max="1" width="18.75390625" style="4" customWidth="1"/>
    <col min="2" max="2" width="18.00390625" style="4" customWidth="1"/>
    <col min="3" max="4" width="13.75390625" style="16" customWidth="1"/>
    <col min="5" max="16384" width="12.00390625" style="4" customWidth="1"/>
  </cols>
  <sheetData>
    <row r="1" spans="1:4" s="153" customFormat="1" ht="21" customHeight="1" thickBot="1">
      <c r="A1" s="323" t="s">
        <v>194</v>
      </c>
      <c r="B1" s="324"/>
      <c r="C1" s="324"/>
      <c r="D1" s="325"/>
    </row>
    <row r="2" spans="1:4" s="5" customFormat="1" ht="13.5" thickBot="1">
      <c r="A2" s="276" t="s">
        <v>14</v>
      </c>
      <c r="B2" s="308"/>
      <c r="C2" s="290">
        <v>518</v>
      </c>
      <c r="D2" s="292"/>
    </row>
    <row r="3" spans="1:4" s="6" customFormat="1" ht="12" thickBot="1">
      <c r="A3" s="276" t="s">
        <v>15</v>
      </c>
      <c r="B3" s="308"/>
      <c r="C3" s="101">
        <v>1</v>
      </c>
      <c r="D3" s="36">
        <v>2</v>
      </c>
    </row>
    <row r="4" spans="1:4" s="2" customFormat="1" ht="23.25" customHeight="1" thickBot="1">
      <c r="A4" s="276" t="s">
        <v>12</v>
      </c>
      <c r="B4" s="308"/>
      <c r="C4" s="343" t="s">
        <v>195</v>
      </c>
      <c r="D4" s="344"/>
    </row>
    <row r="5" spans="1:4" s="2" customFormat="1" ht="12" thickBot="1">
      <c r="A5" s="276" t="s">
        <v>13</v>
      </c>
      <c r="B5" s="308"/>
      <c r="C5" s="7"/>
      <c r="D5" s="7"/>
    </row>
    <row r="6" spans="1:4" s="6" customFormat="1" ht="12" thickBot="1">
      <c r="A6" s="276" t="s">
        <v>16</v>
      </c>
      <c r="B6" s="308"/>
      <c r="C6" s="101">
        <v>1</v>
      </c>
      <c r="D6" s="101">
        <v>1</v>
      </c>
    </row>
    <row r="7" spans="1:4" s="6" customFormat="1" ht="12" thickBot="1">
      <c r="A7" s="276" t="s">
        <v>23</v>
      </c>
      <c r="B7" s="308"/>
      <c r="C7" s="8" t="s">
        <v>196</v>
      </c>
      <c r="D7" s="8" t="s">
        <v>199</v>
      </c>
    </row>
    <row r="8" spans="1:4" s="6" customFormat="1" ht="13.5" customHeight="1" thickBot="1">
      <c r="A8" s="9" t="s">
        <v>19</v>
      </c>
      <c r="B8" s="9" t="s">
        <v>20</v>
      </c>
      <c r="C8" s="321" t="s">
        <v>26</v>
      </c>
      <c r="D8" s="322"/>
    </row>
    <row r="9" spans="1:4" s="3" customFormat="1" ht="11.25">
      <c r="A9" s="278" t="s">
        <v>11</v>
      </c>
      <c r="B9" s="345" t="s">
        <v>21</v>
      </c>
      <c r="C9" s="95">
        <v>0.5208333333333334</v>
      </c>
      <c r="D9" s="93">
        <v>0.607638888888889</v>
      </c>
    </row>
    <row r="10" spans="1:4" s="3" customFormat="1" ht="12" thickBot="1">
      <c r="A10" s="279"/>
      <c r="B10" s="346"/>
      <c r="C10" s="81">
        <v>0.5277777777777778</v>
      </c>
      <c r="D10" s="80">
        <v>0.6145833333333334</v>
      </c>
    </row>
    <row r="11" spans="1:4" s="3" customFormat="1" ht="11.25">
      <c r="A11" s="278" t="s">
        <v>17</v>
      </c>
      <c r="B11" s="278" t="s">
        <v>21</v>
      </c>
      <c r="C11" s="95">
        <v>0.6041666666666666</v>
      </c>
      <c r="D11" s="93">
        <v>0.6909722222222222</v>
      </c>
    </row>
    <row r="12" spans="1:4" s="3" customFormat="1" ht="12" thickBot="1">
      <c r="A12" s="279"/>
      <c r="B12" s="279"/>
      <c r="C12" s="74">
        <v>0.6145833333333334</v>
      </c>
      <c r="D12" s="75">
        <v>0.7013888888888888</v>
      </c>
    </row>
    <row r="13" spans="1:4" s="3" customFormat="1" ht="11.25">
      <c r="A13" s="278" t="s">
        <v>38</v>
      </c>
      <c r="B13" s="278" t="s">
        <v>39</v>
      </c>
      <c r="C13" s="70">
        <v>0.6701388888888888</v>
      </c>
      <c r="D13" s="70">
        <v>0.7569444444444445</v>
      </c>
    </row>
    <row r="14" spans="1:4" s="3" customFormat="1" ht="12" thickBot="1">
      <c r="A14" s="279"/>
      <c r="B14" s="279"/>
      <c r="C14" s="80">
        <v>0.6701388888888888</v>
      </c>
      <c r="D14" s="80">
        <v>0.7569444444444445</v>
      </c>
    </row>
    <row r="15" spans="1:4" s="3" customFormat="1" ht="11.25">
      <c r="A15" s="278" t="s">
        <v>40</v>
      </c>
      <c r="B15" s="278" t="s">
        <v>39</v>
      </c>
      <c r="C15" s="95">
        <v>0.6875</v>
      </c>
      <c r="D15" s="93">
        <v>0.7743055555555555</v>
      </c>
    </row>
    <row r="16" spans="1:4" s="3" customFormat="1" ht="12" thickBot="1">
      <c r="A16" s="279"/>
      <c r="B16" s="279"/>
      <c r="C16" s="81">
        <v>0.6944444444444445</v>
      </c>
      <c r="D16" s="80">
        <v>0.78125</v>
      </c>
    </row>
    <row r="17" spans="1:4" s="3" customFormat="1" ht="11.25">
      <c r="A17" s="278" t="s">
        <v>147</v>
      </c>
      <c r="B17" s="278" t="s">
        <v>39</v>
      </c>
      <c r="C17" s="95">
        <v>0.7930555555555556</v>
      </c>
      <c r="D17" s="93">
        <v>0.8798611111111111</v>
      </c>
    </row>
    <row r="18" spans="1:4" s="3" customFormat="1" ht="12" thickBot="1">
      <c r="A18" s="279"/>
      <c r="B18" s="279"/>
      <c r="C18" s="74">
        <v>0.7986111111111112</v>
      </c>
      <c r="D18" s="75">
        <v>0.8819444444444445</v>
      </c>
    </row>
    <row r="19" spans="1:4" s="3" customFormat="1" ht="11.25">
      <c r="A19" s="278" t="s">
        <v>148</v>
      </c>
      <c r="B19" s="278" t="s">
        <v>39</v>
      </c>
      <c r="C19" s="78">
        <v>0.813888888888889</v>
      </c>
      <c r="D19" s="70">
        <v>0.8972222222222223</v>
      </c>
    </row>
    <row r="20" spans="1:4" s="3" customFormat="1" ht="12" thickBot="1">
      <c r="A20" s="279"/>
      <c r="B20" s="279"/>
      <c r="C20" s="81">
        <v>0.8159722222222222</v>
      </c>
      <c r="D20" s="80">
        <v>0.8993055555555555</v>
      </c>
    </row>
    <row r="21" spans="1:4" s="3" customFormat="1" ht="11.25">
      <c r="A21" s="278" t="s">
        <v>149</v>
      </c>
      <c r="B21" s="278" t="s">
        <v>21</v>
      </c>
      <c r="C21" s="18">
        <v>0.8784722222222222</v>
      </c>
      <c r="D21" s="18">
        <v>0.9618055555555555</v>
      </c>
    </row>
    <row r="22" spans="1:4" s="3" customFormat="1" ht="12" thickBot="1">
      <c r="A22" s="279"/>
      <c r="B22" s="279"/>
      <c r="C22" s="33">
        <v>0.8819444444444445</v>
      </c>
      <c r="D22" s="33">
        <v>0.9652777777777778</v>
      </c>
    </row>
    <row r="23" spans="1:4" s="153" customFormat="1" ht="21" customHeight="1" thickBot="1">
      <c r="A23" s="323" t="s">
        <v>197</v>
      </c>
      <c r="B23" s="324"/>
      <c r="C23" s="324"/>
      <c r="D23" s="325"/>
    </row>
    <row r="24" spans="1:4" s="5" customFormat="1" ht="13.5" thickBot="1">
      <c r="A24" s="276" t="s">
        <v>14</v>
      </c>
      <c r="B24" s="308"/>
      <c r="C24" s="290">
        <v>518</v>
      </c>
      <c r="D24" s="292"/>
    </row>
    <row r="25" spans="1:4" s="6" customFormat="1" ht="12" thickBot="1">
      <c r="A25" s="276" t="s">
        <v>15</v>
      </c>
      <c r="B25" s="308"/>
      <c r="C25" s="101">
        <v>1</v>
      </c>
      <c r="D25" s="36">
        <v>1</v>
      </c>
    </row>
    <row r="26" spans="1:4" s="2" customFormat="1" ht="23.25" customHeight="1" thickBot="1">
      <c r="A26" s="276" t="s">
        <v>12</v>
      </c>
      <c r="B26" s="308"/>
      <c r="C26" s="343" t="s">
        <v>195</v>
      </c>
      <c r="D26" s="344"/>
    </row>
    <row r="27" spans="1:4" s="2" customFormat="1" ht="12" thickBot="1">
      <c r="A27" s="276" t="s">
        <v>13</v>
      </c>
      <c r="B27" s="308"/>
      <c r="C27" s="7"/>
      <c r="D27" s="7"/>
    </row>
    <row r="28" spans="1:4" s="6" customFormat="1" ht="12" thickBot="1">
      <c r="A28" s="276" t="s">
        <v>16</v>
      </c>
      <c r="B28" s="308"/>
      <c r="C28" s="101">
        <v>1</v>
      </c>
      <c r="D28" s="101">
        <v>1</v>
      </c>
    </row>
    <row r="29" spans="1:4" s="6" customFormat="1" ht="12" thickBot="1">
      <c r="A29" s="276" t="s">
        <v>23</v>
      </c>
      <c r="B29" s="308"/>
      <c r="C29" s="8" t="s">
        <v>184</v>
      </c>
      <c r="D29" s="8" t="s">
        <v>199</v>
      </c>
    </row>
    <row r="30" spans="1:4" s="6" customFormat="1" ht="13.5" customHeight="1" thickBot="1">
      <c r="A30" s="9" t="s">
        <v>19</v>
      </c>
      <c r="B30" s="9" t="s">
        <v>20</v>
      </c>
      <c r="C30" s="321" t="s">
        <v>26</v>
      </c>
      <c r="D30" s="322"/>
    </row>
    <row r="31" spans="1:4" s="3" customFormat="1" ht="11.25">
      <c r="A31" s="327" t="s">
        <v>149</v>
      </c>
      <c r="B31" s="327" t="s">
        <v>21</v>
      </c>
      <c r="C31" s="70">
        <v>0.3680555555555556</v>
      </c>
      <c r="D31" s="70">
        <v>0.4930555555555556</v>
      </c>
    </row>
    <row r="32" spans="1:4" s="3" customFormat="1" ht="12" thickBot="1">
      <c r="A32" s="328"/>
      <c r="B32" s="328"/>
      <c r="C32" s="80">
        <v>0.375</v>
      </c>
      <c r="D32" s="80">
        <v>0.5</v>
      </c>
    </row>
    <row r="33" spans="1:4" s="3" customFormat="1" ht="11.25">
      <c r="A33" s="327" t="s">
        <v>152</v>
      </c>
      <c r="B33" s="327" t="s">
        <v>22</v>
      </c>
      <c r="C33" s="93">
        <v>0.4270833333333333</v>
      </c>
      <c r="D33" s="93">
        <v>0.5527777777777778</v>
      </c>
    </row>
    <row r="34" spans="1:4" s="3" customFormat="1" ht="12" thickBot="1">
      <c r="A34" s="328"/>
      <c r="B34" s="328"/>
      <c r="C34" s="75">
        <v>0.4305555555555556</v>
      </c>
      <c r="D34" s="75">
        <v>0.5590277777777778</v>
      </c>
    </row>
    <row r="35" spans="1:4" s="3" customFormat="1" ht="11.25">
      <c r="A35" s="327" t="s">
        <v>148</v>
      </c>
      <c r="B35" s="327" t="s">
        <v>39</v>
      </c>
      <c r="C35" s="70">
        <v>0.4548611111111111</v>
      </c>
      <c r="D35" s="70">
        <v>0.59375</v>
      </c>
    </row>
    <row r="36" spans="1:4" s="3" customFormat="1" ht="12" thickBot="1">
      <c r="A36" s="328"/>
      <c r="B36" s="328"/>
      <c r="C36" s="80">
        <v>0.4583333333333333</v>
      </c>
      <c r="D36" s="80">
        <v>0.6006944444444444</v>
      </c>
    </row>
    <row r="37" spans="1:4" s="3" customFormat="1" ht="11.25">
      <c r="A37" s="327" t="s">
        <v>147</v>
      </c>
      <c r="B37" s="327" t="s">
        <v>39</v>
      </c>
      <c r="C37" s="93">
        <v>0.47361111111111115</v>
      </c>
      <c r="D37" s="70">
        <v>0.6159722222222223</v>
      </c>
    </row>
    <row r="38" spans="1:4" s="3" customFormat="1" ht="12" thickBot="1">
      <c r="A38" s="328"/>
      <c r="B38" s="328"/>
      <c r="C38" s="75">
        <v>0.4791666666666667</v>
      </c>
      <c r="D38" s="80">
        <v>0.6215277777777778</v>
      </c>
    </row>
    <row r="39" spans="1:4" s="3" customFormat="1" ht="11.25">
      <c r="A39" s="327" t="s">
        <v>40</v>
      </c>
      <c r="B39" s="327" t="s">
        <v>39</v>
      </c>
      <c r="C39" s="70">
        <v>0.5729166666666666</v>
      </c>
      <c r="D39" s="93">
        <v>0.7152777777777778</v>
      </c>
    </row>
    <row r="40" spans="1:4" s="3" customFormat="1" ht="12" thickBot="1">
      <c r="A40" s="328"/>
      <c r="B40" s="328"/>
      <c r="C40" s="80">
        <v>0.579861111111111</v>
      </c>
      <c r="D40" s="75">
        <v>0.7222222222222222</v>
      </c>
    </row>
    <row r="41" spans="1:4" s="3" customFormat="1" ht="11.25">
      <c r="A41" s="327" t="s">
        <v>38</v>
      </c>
      <c r="B41" s="327" t="s">
        <v>39</v>
      </c>
      <c r="C41" s="93">
        <v>0.5972222222222222</v>
      </c>
      <c r="D41" s="70">
        <v>0.7395833333333334</v>
      </c>
    </row>
    <row r="42" spans="1:4" s="3" customFormat="1" ht="12" thickBot="1">
      <c r="A42" s="328"/>
      <c r="B42" s="328"/>
      <c r="C42" s="75">
        <v>0.5972222222222222</v>
      </c>
      <c r="D42" s="80">
        <v>0.7395833333333334</v>
      </c>
    </row>
    <row r="43" spans="1:4" s="3" customFormat="1" ht="11.25">
      <c r="A43" s="327" t="s">
        <v>17</v>
      </c>
      <c r="B43" s="327" t="s">
        <v>21</v>
      </c>
      <c r="C43" s="70">
        <v>0.6597222222222222</v>
      </c>
      <c r="D43" s="93">
        <v>0.7986111111111112</v>
      </c>
    </row>
    <row r="44" spans="1:4" s="3" customFormat="1" ht="12" thickBot="1">
      <c r="A44" s="328"/>
      <c r="B44" s="328"/>
      <c r="C44" s="80">
        <v>0.6666666666666666</v>
      </c>
      <c r="D44" s="80">
        <v>0.8055555555555555</v>
      </c>
    </row>
    <row r="45" spans="1:4" s="3" customFormat="1" ht="11.25">
      <c r="A45" s="332" t="s">
        <v>11</v>
      </c>
      <c r="B45" s="327" t="s">
        <v>21</v>
      </c>
      <c r="C45" s="93">
        <v>0.7430555555555555</v>
      </c>
      <c r="D45" s="93">
        <v>0.8819444444444445</v>
      </c>
    </row>
    <row r="46" spans="1:4" s="3" customFormat="1" ht="12" thickBot="1">
      <c r="A46" s="333"/>
      <c r="B46" s="328"/>
      <c r="C46" s="80">
        <v>0.7465277777777778</v>
      </c>
      <c r="D46" s="80">
        <v>0.8854166666666666</v>
      </c>
    </row>
    <row r="47" spans="1:4" ht="12.75">
      <c r="A47" s="164"/>
      <c r="B47" s="2"/>
      <c r="C47" s="37"/>
      <c r="D47" s="37"/>
    </row>
    <row r="48" spans="1:16" ht="25.5" customHeight="1">
      <c r="A48" s="295" t="s">
        <v>25</v>
      </c>
      <c r="B48" s="295"/>
      <c r="C48" s="295"/>
      <c r="D48" s="34">
        <v>40082</v>
      </c>
      <c r="E48" s="66"/>
      <c r="F48" s="66"/>
      <c r="G48" s="66"/>
      <c r="H48" s="66"/>
      <c r="J48" s="67"/>
      <c r="K48" s="16"/>
      <c r="L48" s="16"/>
      <c r="M48" s="16"/>
      <c r="N48" s="39"/>
      <c r="O48" s="39"/>
      <c r="P48" s="39"/>
    </row>
    <row r="49" spans="1:13" ht="12.75" customHeight="1">
      <c r="A49" s="305" t="s">
        <v>35</v>
      </c>
      <c r="B49" s="305"/>
      <c r="C49" s="305"/>
      <c r="D49" s="305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4" ht="12.75">
      <c r="A50" s="305"/>
      <c r="B50" s="305"/>
      <c r="C50" s="305"/>
      <c r="D50" s="305"/>
    </row>
  </sheetData>
  <sheetProtection/>
  <mergeCells count="52">
    <mergeCell ref="A9:A10"/>
    <mergeCell ref="B9:B10"/>
    <mergeCell ref="A1:D1"/>
    <mergeCell ref="A2:B2"/>
    <mergeCell ref="C2:D2"/>
    <mergeCell ref="A3:B3"/>
    <mergeCell ref="A4:B4"/>
    <mergeCell ref="C4:D4"/>
    <mergeCell ref="A5:B5"/>
    <mergeCell ref="A6:B6"/>
    <mergeCell ref="A7:B7"/>
    <mergeCell ref="C8:D8"/>
    <mergeCell ref="A21:A22"/>
    <mergeCell ref="B21:B22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31:A32"/>
    <mergeCell ref="B31:B32"/>
    <mergeCell ref="A23:D23"/>
    <mergeCell ref="A24:B24"/>
    <mergeCell ref="C24:D24"/>
    <mergeCell ref="A25:B25"/>
    <mergeCell ref="A26:B26"/>
    <mergeCell ref="C26:D26"/>
    <mergeCell ref="A27:B27"/>
    <mergeCell ref="A28:B28"/>
    <mergeCell ref="A29:B29"/>
    <mergeCell ref="C30:D30"/>
    <mergeCell ref="A43:A44"/>
    <mergeCell ref="B43:B44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9:D50"/>
    <mergeCell ref="A45:A46"/>
    <mergeCell ref="B45:B46"/>
    <mergeCell ref="A48:C48"/>
  </mergeCells>
  <hyperlinks>
    <hyperlink ref="A49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34">
      <selection activeCell="A48" sqref="A48:IV50"/>
    </sheetView>
  </sheetViews>
  <sheetFormatPr defaultColWidth="5.00390625" defaultRowHeight="12.75"/>
  <cols>
    <col min="1" max="1" width="23.125" style="106" bestFit="1" customWidth="1"/>
    <col min="2" max="2" width="9.00390625" style="106" bestFit="1" customWidth="1"/>
    <col min="3" max="3" width="16.25390625" style="203" customWidth="1"/>
    <col min="4" max="4" width="16.25390625" style="204" customWidth="1"/>
    <col min="5" max="5" width="17.75390625" style="106" customWidth="1"/>
    <col min="6" max="16384" width="5.00390625" style="106" customWidth="1"/>
  </cols>
  <sheetData>
    <row r="1" spans="1:4" s="6" customFormat="1" ht="20.25" customHeight="1" thickBot="1">
      <c r="A1" s="287" t="s">
        <v>200</v>
      </c>
      <c r="B1" s="288"/>
      <c r="C1" s="288"/>
      <c r="D1" s="289"/>
    </row>
    <row r="2" spans="1:4" s="5" customFormat="1" ht="13.5" thickBot="1">
      <c r="A2" s="316" t="s">
        <v>14</v>
      </c>
      <c r="B2" s="319"/>
      <c r="C2" s="290">
        <v>519</v>
      </c>
      <c r="D2" s="292"/>
    </row>
    <row r="3" spans="1:4" s="6" customFormat="1" ht="12" thickBot="1">
      <c r="A3" s="276" t="s">
        <v>15</v>
      </c>
      <c r="B3" s="308"/>
      <c r="C3" s="101">
        <v>1</v>
      </c>
      <c r="D3" s="102">
        <v>2</v>
      </c>
    </row>
    <row r="4" spans="1:4" s="2" customFormat="1" ht="23.25" thickBot="1">
      <c r="A4" s="276" t="s">
        <v>12</v>
      </c>
      <c r="B4" s="308"/>
      <c r="C4" s="44" t="s">
        <v>18</v>
      </c>
      <c r="D4" s="44" t="s">
        <v>32</v>
      </c>
    </row>
    <row r="5" spans="1:4" s="2" customFormat="1" ht="12" thickBot="1">
      <c r="A5" s="276" t="s">
        <v>13</v>
      </c>
      <c r="B5" s="308"/>
      <c r="C5" s="7">
        <v>39173</v>
      </c>
      <c r="D5" s="7">
        <v>39173</v>
      </c>
    </row>
    <row r="6" spans="1:4" s="6" customFormat="1" ht="12" thickBot="1">
      <c r="A6" s="276" t="s">
        <v>16</v>
      </c>
      <c r="B6" s="308"/>
      <c r="C6" s="8">
        <v>1</v>
      </c>
      <c r="D6" s="8">
        <v>1</v>
      </c>
    </row>
    <row r="7" spans="1:4" s="6" customFormat="1" ht="12" thickBot="1">
      <c r="A7" s="276" t="s">
        <v>23</v>
      </c>
      <c r="B7" s="308"/>
      <c r="C7" s="32" t="s">
        <v>24</v>
      </c>
      <c r="D7" s="8" t="s">
        <v>201</v>
      </c>
    </row>
    <row r="8" spans="1:4" s="6" customFormat="1" ht="23.25" thickBot="1">
      <c r="A8" s="9" t="s">
        <v>19</v>
      </c>
      <c r="B8" s="9" t="s">
        <v>20</v>
      </c>
      <c r="C8" s="283" t="s">
        <v>26</v>
      </c>
      <c r="D8" s="275"/>
    </row>
    <row r="9" spans="1:4" ht="11.25">
      <c r="A9" s="311" t="s">
        <v>11</v>
      </c>
      <c r="B9" s="314" t="s">
        <v>21</v>
      </c>
      <c r="C9" s="47">
        <v>0.2638888888888889</v>
      </c>
      <c r="D9" s="47">
        <v>0.8368055555555555</v>
      </c>
    </row>
    <row r="10" spans="1:4" ht="12" thickBot="1">
      <c r="A10" s="310"/>
      <c r="B10" s="318"/>
      <c r="C10" s="55">
        <f>C9+TIME(0,10,0)</f>
        <v>0.2708333333333333</v>
      </c>
      <c r="D10" s="55">
        <f>D9+TIME(0,10,0)</f>
        <v>0.8437499999999999</v>
      </c>
    </row>
    <row r="11" spans="1:4" ht="12" thickBot="1">
      <c r="A11" s="311" t="s">
        <v>28</v>
      </c>
      <c r="B11" s="314" t="s">
        <v>21</v>
      </c>
      <c r="C11" s="55">
        <f>C10+TIME(0,50,0)</f>
        <v>0.3055555555555555</v>
      </c>
      <c r="D11" s="55">
        <f>D10+TIME(0,45,0)</f>
        <v>0.8749999999999999</v>
      </c>
    </row>
    <row r="12" spans="1:4" ht="12" thickBot="1">
      <c r="A12" s="313"/>
      <c r="B12" s="318"/>
      <c r="C12" s="55">
        <f>C11+TIME(0,10,0)</f>
        <v>0.31249999999999994</v>
      </c>
      <c r="D12" s="55">
        <f>D11+TIME(0,0,0)</f>
        <v>0.8749999999999999</v>
      </c>
    </row>
    <row r="13" spans="1:4" ht="12" thickBot="1">
      <c r="A13" s="309" t="s">
        <v>69</v>
      </c>
      <c r="B13" s="314" t="s">
        <v>39</v>
      </c>
      <c r="C13" s="55">
        <f>C12+TIME(0,40,0)</f>
        <v>0.34027777777777773</v>
      </c>
      <c r="D13" s="55">
        <f>D12+TIME(0,35,0)</f>
        <v>0.8993055555555555</v>
      </c>
    </row>
    <row r="14" spans="1:4" ht="12" thickBot="1">
      <c r="A14" s="310"/>
      <c r="B14" s="318"/>
      <c r="C14" s="55">
        <f>C13+TIME(0,10,0)</f>
        <v>0.34722222222222215</v>
      </c>
      <c r="D14" s="55">
        <f>D13+TIME(0,0,0)</f>
        <v>0.8993055555555555</v>
      </c>
    </row>
    <row r="15" spans="1:4" ht="12" thickBot="1">
      <c r="A15" s="311" t="s">
        <v>109</v>
      </c>
      <c r="B15" s="314" t="s">
        <v>39</v>
      </c>
      <c r="C15" s="55">
        <f>C14+TIME(0,65,0)</f>
        <v>0.39236111111111105</v>
      </c>
      <c r="D15" s="55">
        <f>D14+TIME(0,70,0)</f>
        <v>0.9479166666666666</v>
      </c>
    </row>
    <row r="16" spans="1:4" ht="12" thickBot="1">
      <c r="A16" s="313"/>
      <c r="B16" s="318"/>
      <c r="C16" s="55">
        <f>C15+TIME(0,10,0)</f>
        <v>0.39930555555555547</v>
      </c>
      <c r="D16" s="55">
        <f>D15+TIME(0,0,0)</f>
        <v>0.9479166666666666</v>
      </c>
    </row>
    <row r="17" spans="1:4" ht="12" thickBot="1">
      <c r="A17" s="311" t="s">
        <v>110</v>
      </c>
      <c r="B17" s="314" t="s">
        <v>21</v>
      </c>
      <c r="C17" s="55">
        <f>C16+TIME(0,70,0)</f>
        <v>0.4479166666666666</v>
      </c>
      <c r="D17" s="55">
        <f>D16+TIME(0,80,0)</f>
        <v>1.003472222222222</v>
      </c>
    </row>
    <row r="18" spans="1:4" ht="12" thickBot="1">
      <c r="A18" s="313"/>
      <c r="B18" s="318"/>
      <c r="C18" s="55">
        <f>C17+TIME(0,40,0)</f>
        <v>0.47569444444444436</v>
      </c>
      <c r="D18" s="55">
        <f>D17+TIME(0,10,0)</f>
        <v>1.0104166666666665</v>
      </c>
    </row>
    <row r="19" spans="1:4" ht="12" thickBot="1">
      <c r="A19" s="359" t="s">
        <v>135</v>
      </c>
      <c r="B19" s="314"/>
      <c r="C19" s="55">
        <f>C18+TIME(0,29,0)</f>
        <v>0.49583333333333324</v>
      </c>
      <c r="D19" s="55">
        <f>D18+TIME(0,25,0)</f>
        <v>1.0277777777777777</v>
      </c>
    </row>
    <row r="20" spans="1:4" ht="12" thickBot="1">
      <c r="A20" s="360"/>
      <c r="B20" s="318"/>
      <c r="C20" s="55">
        <f>C19+TIME(0,1,0)</f>
        <v>0.4965277777777777</v>
      </c>
      <c r="D20" s="55">
        <f>D19+TIME(0,0,0)</f>
        <v>1.0277777777777777</v>
      </c>
    </row>
    <row r="21" spans="1:4" ht="12" thickBot="1">
      <c r="A21" s="361" t="s">
        <v>136</v>
      </c>
      <c r="B21" s="314" t="s">
        <v>39</v>
      </c>
      <c r="C21" s="55">
        <f>C20+TIME(1,10,0)</f>
        <v>0.5451388888888888</v>
      </c>
      <c r="D21" s="55">
        <f>D20+TIME(1,18,0)</f>
        <v>1.0819444444444444</v>
      </c>
    </row>
    <row r="22" spans="1:4" ht="12" thickBot="1">
      <c r="A22" s="362"/>
      <c r="B22" s="315"/>
      <c r="C22" s="51">
        <f>C21+TIME(0,5,0)</f>
        <v>0.548611111111111</v>
      </c>
      <c r="D22" s="51">
        <f>D21+TIME(0,5,0)</f>
        <v>1.0854166666666667</v>
      </c>
    </row>
    <row r="23" spans="1:5" s="6" customFormat="1" ht="20.25" customHeight="1" thickBot="1">
      <c r="A23" s="287" t="s">
        <v>202</v>
      </c>
      <c r="B23" s="288"/>
      <c r="C23" s="288"/>
      <c r="D23" s="288"/>
      <c r="E23" s="289"/>
    </row>
    <row r="24" spans="1:5" s="5" customFormat="1" ht="13.5" thickBot="1">
      <c r="A24" s="316" t="s">
        <v>14</v>
      </c>
      <c r="B24" s="319"/>
      <c r="C24" s="290">
        <v>519</v>
      </c>
      <c r="D24" s="291"/>
      <c r="E24" s="292"/>
    </row>
    <row r="25" spans="1:5" s="6" customFormat="1" ht="13.5" customHeight="1" thickBot="1">
      <c r="A25" s="276" t="s">
        <v>15</v>
      </c>
      <c r="B25" s="308"/>
      <c r="C25" s="290">
        <v>2</v>
      </c>
      <c r="D25" s="292"/>
      <c r="E25" s="101">
        <v>1</v>
      </c>
    </row>
    <row r="26" spans="1:5" s="2" customFormat="1" ht="23.25" thickBot="1">
      <c r="A26" s="276" t="s">
        <v>12</v>
      </c>
      <c r="B26" s="308"/>
      <c r="C26" s="357" t="s">
        <v>32</v>
      </c>
      <c r="D26" s="358"/>
      <c r="E26" s="44" t="s">
        <v>18</v>
      </c>
    </row>
    <row r="27" spans="1:5" s="2" customFormat="1" ht="12" thickBot="1">
      <c r="A27" s="276" t="s">
        <v>13</v>
      </c>
      <c r="B27" s="308"/>
      <c r="C27" s="7">
        <v>39173</v>
      </c>
      <c r="D27" s="7">
        <v>39173</v>
      </c>
      <c r="E27" s="7">
        <v>39173</v>
      </c>
    </row>
    <row r="28" spans="1:5" s="6" customFormat="1" ht="12" thickBot="1">
      <c r="A28" s="276" t="s">
        <v>16</v>
      </c>
      <c r="B28" s="308"/>
      <c r="C28" s="8">
        <v>1</v>
      </c>
      <c r="D28" s="8">
        <v>1</v>
      </c>
      <c r="E28" s="8">
        <v>1</v>
      </c>
    </row>
    <row r="29" spans="1:5" s="6" customFormat="1" ht="12" thickBot="1">
      <c r="A29" s="276" t="s">
        <v>23</v>
      </c>
      <c r="B29" s="308"/>
      <c r="C29" s="8" t="s">
        <v>203</v>
      </c>
      <c r="D29" s="8" t="s">
        <v>72</v>
      </c>
      <c r="E29" s="8" t="s">
        <v>24</v>
      </c>
    </row>
    <row r="30" spans="1:5" s="6" customFormat="1" ht="23.25" thickBot="1">
      <c r="A30" s="9" t="s">
        <v>19</v>
      </c>
      <c r="B30" s="9" t="s">
        <v>20</v>
      </c>
      <c r="C30" s="283" t="s">
        <v>26</v>
      </c>
      <c r="D30" s="274"/>
      <c r="E30" s="275"/>
    </row>
    <row r="31" spans="1:5" ht="11.25">
      <c r="A31" s="311" t="s">
        <v>136</v>
      </c>
      <c r="B31" s="311" t="s">
        <v>39</v>
      </c>
      <c r="C31" s="47">
        <v>0.2916666666666667</v>
      </c>
      <c r="D31" s="47">
        <v>0.638888888888889</v>
      </c>
      <c r="E31" s="47">
        <v>0.6041666666666666</v>
      </c>
    </row>
    <row r="32" spans="1:5" ht="12" thickBot="1">
      <c r="A32" s="310"/>
      <c r="B32" s="312"/>
      <c r="C32" s="55">
        <f>C31+TIME(0,10,0)</f>
        <v>0.2986111111111111</v>
      </c>
      <c r="D32" s="55">
        <f>D31+TIME(0,10,0)</f>
        <v>0.6458333333333334</v>
      </c>
      <c r="E32" s="55">
        <f>E31+TIME(0,10,0)</f>
        <v>0.611111111111111</v>
      </c>
    </row>
    <row r="33" spans="1:5" ht="12" thickBot="1">
      <c r="A33" s="311" t="s">
        <v>135</v>
      </c>
      <c r="B33" s="311"/>
      <c r="C33" s="159"/>
      <c r="D33" s="159"/>
      <c r="E33" s="55">
        <f>E32+TIME(1,10,0)</f>
        <v>0.6597222222222222</v>
      </c>
    </row>
    <row r="34" spans="1:5" ht="12" thickBot="1">
      <c r="A34" s="313"/>
      <c r="B34" s="312"/>
      <c r="C34" s="159"/>
      <c r="D34" s="159"/>
      <c r="E34" s="55">
        <f>E33+TIME(0,1,0)</f>
        <v>0.6604166666666667</v>
      </c>
    </row>
    <row r="35" spans="1:5" ht="12" thickBot="1">
      <c r="A35" s="311" t="s">
        <v>110</v>
      </c>
      <c r="B35" s="311" t="s">
        <v>21</v>
      </c>
      <c r="C35" s="159"/>
      <c r="D35" s="159"/>
      <c r="E35" s="55">
        <f>E34+TIME(0,29,0)</f>
        <v>0.6805555555555556</v>
      </c>
    </row>
    <row r="36" spans="1:5" ht="12" thickBot="1">
      <c r="A36" s="310"/>
      <c r="B36" s="312"/>
      <c r="C36" s="159"/>
      <c r="D36" s="159"/>
      <c r="E36" s="55">
        <f>E35+TIME(0,30,0)</f>
        <v>0.701388888888889</v>
      </c>
    </row>
    <row r="37" spans="1:5" ht="12" thickBot="1">
      <c r="A37" s="311" t="s">
        <v>109</v>
      </c>
      <c r="B37" s="311" t="s">
        <v>39</v>
      </c>
      <c r="C37" s="159"/>
      <c r="D37" s="159"/>
      <c r="E37" s="55">
        <f>E36+TIME(1,10,0)</f>
        <v>0.7500000000000001</v>
      </c>
    </row>
    <row r="38" spans="1:5" ht="12" thickBot="1">
      <c r="A38" s="313"/>
      <c r="B38" s="312"/>
      <c r="C38" s="159"/>
      <c r="D38" s="159"/>
      <c r="E38" s="55">
        <f>E37+TIME(0,10,0)</f>
        <v>0.7569444444444445</v>
      </c>
    </row>
    <row r="39" spans="1:5" ht="12" thickBot="1">
      <c r="A39" s="311" t="s">
        <v>156</v>
      </c>
      <c r="B39" s="311"/>
      <c r="C39" s="55">
        <f>C32+TIME(1,14,0)</f>
        <v>0.35</v>
      </c>
      <c r="D39" s="55">
        <f>D32+TIME(1,14,0)</f>
        <v>0.6972222222222223</v>
      </c>
      <c r="E39" s="159"/>
    </row>
    <row r="40" spans="1:5" ht="12" thickBot="1">
      <c r="A40" s="313"/>
      <c r="B40" s="312"/>
      <c r="C40" s="55">
        <f>C39+TIME(0,1,0)</f>
        <v>0.3506944444444444</v>
      </c>
      <c r="D40" s="55">
        <f>D39+TIME(0,1,0)</f>
        <v>0.6979166666666667</v>
      </c>
      <c r="E40" s="159"/>
    </row>
    <row r="41" spans="1:5" ht="12" thickBot="1">
      <c r="A41" s="309" t="s">
        <v>69</v>
      </c>
      <c r="B41" s="311" t="s">
        <v>39</v>
      </c>
      <c r="C41" s="55">
        <f>C40+TIME(0,35,0)</f>
        <v>0.375</v>
      </c>
      <c r="D41" s="55">
        <f>D40+TIME(0,35,0)</f>
        <v>0.7222222222222223</v>
      </c>
      <c r="E41" s="55">
        <f>E38+TIME(0,65,0)</f>
        <v>0.8020833333333334</v>
      </c>
    </row>
    <row r="42" spans="1:5" ht="12" thickBot="1">
      <c r="A42" s="310"/>
      <c r="B42" s="312"/>
      <c r="C42" s="55">
        <f>C41+TIME(0,5,0)</f>
        <v>0.3784722222222222</v>
      </c>
      <c r="D42" s="55">
        <f>D41+TIME(0,10,0)</f>
        <v>0.7291666666666667</v>
      </c>
      <c r="E42" s="55">
        <f>E41+TIME(0,10,0)</f>
        <v>0.8090277777777778</v>
      </c>
    </row>
    <row r="43" spans="1:5" ht="12" thickBot="1">
      <c r="A43" s="311" t="s">
        <v>28</v>
      </c>
      <c r="B43" s="311" t="s">
        <v>21</v>
      </c>
      <c r="C43" s="55">
        <f>C42+TIME(0,35,0)</f>
        <v>0.4027777777777778</v>
      </c>
      <c r="D43" s="55">
        <f>D42+TIME(0,35,0)</f>
        <v>0.7534722222222223</v>
      </c>
      <c r="E43" s="55">
        <f>E42+TIME(0,40,0)</f>
        <v>0.8368055555555556</v>
      </c>
    </row>
    <row r="44" spans="1:5" ht="12" thickBot="1">
      <c r="A44" s="313"/>
      <c r="B44" s="312"/>
      <c r="C44" s="55">
        <f>C43+TIME(0,5,0)</f>
        <v>0.40625</v>
      </c>
      <c r="D44" s="55">
        <f>D43+TIME(0,10,0)</f>
        <v>0.7604166666666667</v>
      </c>
      <c r="E44" s="55">
        <f>E43+TIME(0,10,0)</f>
        <v>0.84375</v>
      </c>
    </row>
    <row r="45" spans="1:5" ht="12" thickBot="1">
      <c r="A45" s="311" t="s">
        <v>11</v>
      </c>
      <c r="B45" s="311" t="s">
        <v>21</v>
      </c>
      <c r="C45" s="55">
        <f>C44+TIME(0,45,0)</f>
        <v>0.4375</v>
      </c>
      <c r="D45" s="55">
        <f>D44+TIME(0,45,0)</f>
        <v>0.7916666666666667</v>
      </c>
      <c r="E45" s="55">
        <f>E44+TIME(0,50,0)</f>
        <v>0.8784722222222222</v>
      </c>
    </row>
    <row r="46" spans="1:5" ht="12" thickBot="1">
      <c r="A46" s="313"/>
      <c r="B46" s="313"/>
      <c r="C46" s="55">
        <f>C45+TIME(0,5,0)</f>
        <v>0.4409722222222222</v>
      </c>
      <c r="D46" s="55">
        <f>D45+TIME(0,5,0)</f>
        <v>0.795138888888889</v>
      </c>
      <c r="E46" s="55">
        <f>E45+TIME(0,5,0)</f>
        <v>0.8819444444444444</v>
      </c>
    </row>
    <row r="48" spans="1:16" s="4" customFormat="1" ht="25.5" customHeight="1">
      <c r="A48" s="295" t="s">
        <v>25</v>
      </c>
      <c r="B48" s="295"/>
      <c r="C48" s="295"/>
      <c r="D48" s="354">
        <v>40082</v>
      </c>
      <c r="E48" s="354"/>
      <c r="F48" s="66"/>
      <c r="G48" s="66"/>
      <c r="H48" s="66"/>
      <c r="J48" s="67"/>
      <c r="K48" s="16"/>
      <c r="L48" s="16"/>
      <c r="M48" s="16"/>
      <c r="N48" s="39"/>
      <c r="O48" s="39"/>
      <c r="P48" s="39"/>
    </row>
    <row r="49" spans="1:13" s="4" customFormat="1" ht="12.75" customHeight="1">
      <c r="A49" s="305" t="s">
        <v>35</v>
      </c>
      <c r="B49" s="305"/>
      <c r="C49" s="305"/>
      <c r="D49" s="305"/>
      <c r="E49" s="305"/>
      <c r="F49" s="152"/>
      <c r="G49" s="152"/>
      <c r="H49" s="152"/>
      <c r="I49" s="152"/>
      <c r="J49" s="152"/>
      <c r="K49" s="152"/>
      <c r="L49" s="152"/>
      <c r="M49" s="152"/>
    </row>
    <row r="50" spans="1:5" s="4" customFormat="1" ht="12.75">
      <c r="A50" s="305"/>
      <c r="B50" s="305"/>
      <c r="C50" s="305"/>
      <c r="D50" s="305"/>
      <c r="E50" s="305"/>
    </row>
  </sheetData>
  <sheetProtection/>
  <mergeCells count="53">
    <mergeCell ref="A4:B4"/>
    <mergeCell ref="A5:B5"/>
    <mergeCell ref="A1:D1"/>
    <mergeCell ref="A2:B2"/>
    <mergeCell ref="C2:D2"/>
    <mergeCell ref="A3:B3"/>
    <mergeCell ref="C8:D8"/>
    <mergeCell ref="A9:A10"/>
    <mergeCell ref="B9:B10"/>
    <mergeCell ref="A11:A12"/>
    <mergeCell ref="B11:B12"/>
    <mergeCell ref="A17:A18"/>
    <mergeCell ref="B17:B18"/>
    <mergeCell ref="A6:B6"/>
    <mergeCell ref="A7:B7"/>
    <mergeCell ref="A13:A14"/>
    <mergeCell ref="B13:B14"/>
    <mergeCell ref="A15:A16"/>
    <mergeCell ref="B15:B16"/>
    <mergeCell ref="A27:B27"/>
    <mergeCell ref="A28:B28"/>
    <mergeCell ref="A19:A20"/>
    <mergeCell ref="B19:B20"/>
    <mergeCell ref="A21:A22"/>
    <mergeCell ref="B21:B22"/>
    <mergeCell ref="A23:E23"/>
    <mergeCell ref="A24:B24"/>
    <mergeCell ref="C24:E24"/>
    <mergeCell ref="A25:B25"/>
    <mergeCell ref="C25:D25"/>
    <mergeCell ref="A26:B26"/>
    <mergeCell ref="C26:D26"/>
    <mergeCell ref="A39:A40"/>
    <mergeCell ref="B39:B40"/>
    <mergeCell ref="A29:B29"/>
    <mergeCell ref="C30:E30"/>
    <mergeCell ref="A31:A32"/>
    <mergeCell ref="B31:B32"/>
    <mergeCell ref="A33:A34"/>
    <mergeCell ref="B33:B34"/>
    <mergeCell ref="A35:A36"/>
    <mergeCell ref="B35:B36"/>
    <mergeCell ref="A37:A38"/>
    <mergeCell ref="B37:B38"/>
    <mergeCell ref="A48:C48"/>
    <mergeCell ref="D48:E48"/>
    <mergeCell ref="A49:E50"/>
    <mergeCell ref="A41:A42"/>
    <mergeCell ref="B41:B42"/>
    <mergeCell ref="A43:A44"/>
    <mergeCell ref="B43:B44"/>
    <mergeCell ref="A45:A46"/>
    <mergeCell ref="B45:B46"/>
  </mergeCells>
  <hyperlinks>
    <hyperlink ref="A49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1">
      <selection activeCell="A45" sqref="A45:IV46"/>
    </sheetView>
  </sheetViews>
  <sheetFormatPr defaultColWidth="12.00390625" defaultRowHeight="12.75"/>
  <cols>
    <col min="1" max="1" width="14.125" style="11" bestFit="1" customWidth="1"/>
    <col min="2" max="2" width="16.00390625" style="12" customWidth="1"/>
    <col min="3" max="13" width="6.875" style="16" customWidth="1"/>
    <col min="14" max="16384" width="12.00390625" style="4" customWidth="1"/>
  </cols>
  <sheetData>
    <row r="1" spans="1:13" s="6" customFormat="1" ht="20.25" customHeight="1" thickBot="1">
      <c r="A1" s="287" t="s">
        <v>44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</row>
    <row r="2" spans="1:13" s="5" customFormat="1" ht="13.5" thickBot="1">
      <c r="A2" s="276" t="s">
        <v>14</v>
      </c>
      <c r="B2" s="277"/>
      <c r="C2" s="290">
        <v>502</v>
      </c>
      <c r="D2" s="291"/>
      <c r="E2" s="291"/>
      <c r="F2" s="291"/>
      <c r="G2" s="291"/>
      <c r="H2" s="291"/>
      <c r="I2" s="291"/>
      <c r="J2" s="291"/>
      <c r="K2" s="291"/>
      <c r="L2" s="291"/>
      <c r="M2" s="292"/>
    </row>
    <row r="3" spans="1:13" s="6" customFormat="1" ht="12" thickBot="1">
      <c r="A3" s="276" t="s">
        <v>15</v>
      </c>
      <c r="B3" s="27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</row>
    <row r="4" spans="1:13" s="2" customFormat="1" ht="42" thickBot="1">
      <c r="A4" s="276" t="s">
        <v>12</v>
      </c>
      <c r="B4" s="277"/>
      <c r="C4" s="14" t="s">
        <v>18</v>
      </c>
      <c r="D4" s="14" t="s">
        <v>36</v>
      </c>
      <c r="E4" s="14" t="s">
        <v>36</v>
      </c>
      <c r="F4" s="14" t="s">
        <v>37</v>
      </c>
      <c r="G4" s="14" t="s">
        <v>36</v>
      </c>
      <c r="H4" s="14" t="s">
        <v>37</v>
      </c>
      <c r="I4" s="14" t="s">
        <v>36</v>
      </c>
      <c r="J4" s="14" t="s">
        <v>37</v>
      </c>
      <c r="K4" s="14" t="s">
        <v>36</v>
      </c>
      <c r="L4" s="14" t="s">
        <v>37</v>
      </c>
      <c r="M4" s="14" t="s">
        <v>37</v>
      </c>
    </row>
    <row r="5" spans="1:13" s="2" customFormat="1" ht="12" thickBot="1">
      <c r="A5" s="276" t="s">
        <v>13</v>
      </c>
      <c r="B5" s="277"/>
      <c r="C5" s="7">
        <v>39022</v>
      </c>
      <c r="D5" s="7">
        <v>39022</v>
      </c>
      <c r="E5" s="7">
        <v>39022</v>
      </c>
      <c r="F5" s="7">
        <v>39022</v>
      </c>
      <c r="G5" s="7">
        <v>39022</v>
      </c>
      <c r="H5" s="7">
        <v>39022</v>
      </c>
      <c r="I5" s="7">
        <v>39022</v>
      </c>
      <c r="J5" s="7">
        <v>39022</v>
      </c>
      <c r="K5" s="7">
        <v>39022</v>
      </c>
      <c r="L5" s="7">
        <v>39022</v>
      </c>
      <c r="M5" s="7">
        <v>39022</v>
      </c>
    </row>
    <row r="6" spans="1:13" s="6" customFormat="1" ht="12" thickBot="1">
      <c r="A6" s="276" t="s">
        <v>16</v>
      </c>
      <c r="B6" s="277"/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</row>
    <row r="7" spans="1:13" s="6" customFormat="1" ht="12" thickBot="1">
      <c r="A7" s="276" t="s">
        <v>23</v>
      </c>
      <c r="B7" s="277"/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</row>
    <row r="8" spans="1:13" s="6" customFormat="1" ht="23.25" thickBot="1">
      <c r="A8" s="9" t="s">
        <v>19</v>
      </c>
      <c r="B8" s="10" t="s">
        <v>20</v>
      </c>
      <c r="C8" s="283" t="s">
        <v>26</v>
      </c>
      <c r="D8" s="274"/>
      <c r="E8" s="274"/>
      <c r="F8" s="274"/>
      <c r="G8" s="274"/>
      <c r="H8" s="274"/>
      <c r="I8" s="274"/>
      <c r="J8" s="274"/>
      <c r="K8" s="274"/>
      <c r="L8" s="274"/>
      <c r="M8" s="275"/>
    </row>
    <row r="9" spans="1:13" s="3" customFormat="1" ht="11.25">
      <c r="A9" s="280" t="s">
        <v>11</v>
      </c>
      <c r="B9" s="284" t="s">
        <v>21</v>
      </c>
      <c r="C9" s="17">
        <v>0.375</v>
      </c>
      <c r="D9" s="18">
        <v>0.4305555555555556</v>
      </c>
      <c r="E9" s="17">
        <v>0.5972222222222222</v>
      </c>
      <c r="F9" s="18">
        <v>0.625</v>
      </c>
      <c r="G9" s="17">
        <v>0.6493055555555556</v>
      </c>
      <c r="H9" s="18">
        <v>0.6701388888888888</v>
      </c>
      <c r="I9" s="17">
        <v>0.7013888888888888</v>
      </c>
      <c r="J9" s="18">
        <v>0.7222222222222222</v>
      </c>
      <c r="K9" s="17">
        <v>0.7847222222222222</v>
      </c>
      <c r="L9" s="18">
        <v>0.8333333333333334</v>
      </c>
      <c r="M9" s="18">
        <v>0.9305555555555555</v>
      </c>
    </row>
    <row r="10" spans="1:13" s="3" customFormat="1" ht="12" thickBot="1">
      <c r="A10" s="272"/>
      <c r="B10" s="285"/>
      <c r="C10" s="19">
        <f aca="true" t="shared" si="0" ref="C10:M10">C9+TIME(0,10,0)</f>
        <v>0.3819444444444444</v>
      </c>
      <c r="D10" s="20">
        <f t="shared" si="0"/>
        <v>0.4375</v>
      </c>
      <c r="E10" s="19">
        <f t="shared" si="0"/>
        <v>0.6041666666666666</v>
      </c>
      <c r="F10" s="20">
        <f t="shared" si="0"/>
        <v>0.6319444444444444</v>
      </c>
      <c r="G10" s="19">
        <f t="shared" si="0"/>
        <v>0.65625</v>
      </c>
      <c r="H10" s="20">
        <f t="shared" si="0"/>
        <v>0.6770833333333333</v>
      </c>
      <c r="I10" s="19">
        <f t="shared" si="0"/>
        <v>0.7083333333333333</v>
      </c>
      <c r="J10" s="20">
        <f t="shared" si="0"/>
        <v>0.7291666666666666</v>
      </c>
      <c r="K10" s="19">
        <f t="shared" si="0"/>
        <v>0.7916666666666666</v>
      </c>
      <c r="L10" s="20">
        <f t="shared" si="0"/>
        <v>0.8402777777777778</v>
      </c>
      <c r="M10" s="20">
        <f t="shared" si="0"/>
        <v>0.9374999999999999</v>
      </c>
    </row>
    <row r="11" spans="1:13" s="3" customFormat="1" ht="11.25">
      <c r="A11" s="281" t="s">
        <v>17</v>
      </c>
      <c r="B11" s="286" t="s">
        <v>21</v>
      </c>
      <c r="C11" s="40">
        <f>C10+TIME(1,55,0)</f>
        <v>0.4618055555555555</v>
      </c>
      <c r="D11" s="21">
        <f aca="true" t="shared" si="1" ref="D11:M11">D10+TIME(1,50,0)</f>
        <v>0.5138888888888888</v>
      </c>
      <c r="E11" s="40">
        <f t="shared" si="1"/>
        <v>0.6805555555555556</v>
      </c>
      <c r="F11" s="21">
        <f t="shared" si="1"/>
        <v>0.7083333333333333</v>
      </c>
      <c r="G11" s="40">
        <f t="shared" si="1"/>
        <v>0.7326388888888888</v>
      </c>
      <c r="H11" s="21">
        <f t="shared" si="1"/>
        <v>0.7534722222222221</v>
      </c>
      <c r="I11" s="40">
        <f t="shared" si="1"/>
        <v>0.7847222222222221</v>
      </c>
      <c r="J11" s="21">
        <f t="shared" si="1"/>
        <v>0.8055555555555556</v>
      </c>
      <c r="K11" s="40">
        <f t="shared" si="1"/>
        <v>0.8680555555555556</v>
      </c>
      <c r="L11" s="21">
        <f t="shared" si="1"/>
        <v>0.9166666666666667</v>
      </c>
      <c r="M11" s="21">
        <f t="shared" si="1"/>
        <v>1.0138888888888888</v>
      </c>
    </row>
    <row r="12" spans="1:13" s="3" customFormat="1" ht="12" thickBot="1">
      <c r="A12" s="281"/>
      <c r="B12" s="286"/>
      <c r="C12" s="41">
        <f>C11+TIME(0,10,0)</f>
        <v>0.46874999999999994</v>
      </c>
      <c r="D12" s="22">
        <f>D11+TIME(0,15,0)</f>
        <v>0.5243055555555555</v>
      </c>
      <c r="E12" s="41">
        <f>E11+TIME(0,15,0)</f>
        <v>0.6909722222222222</v>
      </c>
      <c r="F12" s="22">
        <f>F11+TIME(0,10,0)</f>
        <v>0.7152777777777777</v>
      </c>
      <c r="G12" s="41">
        <f aca="true" t="shared" si="2" ref="G12:M12">G11+TIME(0,15,0)</f>
        <v>0.7430555555555555</v>
      </c>
      <c r="H12" s="22">
        <f t="shared" si="2"/>
        <v>0.7638888888888887</v>
      </c>
      <c r="I12" s="41">
        <f t="shared" si="2"/>
        <v>0.7951388888888887</v>
      </c>
      <c r="J12" s="22">
        <f t="shared" si="2"/>
        <v>0.8159722222222222</v>
      </c>
      <c r="K12" s="41">
        <f t="shared" si="2"/>
        <v>0.8784722222222222</v>
      </c>
      <c r="L12" s="22">
        <f t="shared" si="2"/>
        <v>0.9270833333333334</v>
      </c>
      <c r="M12" s="22">
        <f t="shared" si="2"/>
        <v>1.0243055555555556</v>
      </c>
    </row>
    <row r="13" spans="1:13" s="3" customFormat="1" ht="11.25">
      <c r="A13" s="280" t="s">
        <v>38</v>
      </c>
      <c r="B13" s="284" t="s">
        <v>39</v>
      </c>
      <c r="C13" s="17">
        <f>C12+TIME(1,39,0)</f>
        <v>0.5375</v>
      </c>
      <c r="D13" s="18">
        <f>D12+TIME(1,36,0)</f>
        <v>0.5909722222222221</v>
      </c>
      <c r="E13" s="18">
        <f>E12+TIME(1,35,0)</f>
        <v>0.7569444444444444</v>
      </c>
      <c r="F13" s="18">
        <f>F12+TIME(1,37,0)</f>
        <v>0.7826388888888888</v>
      </c>
      <c r="G13" s="18">
        <f>G12+TIME(1,36,0)</f>
        <v>0.8097222222222221</v>
      </c>
      <c r="H13" s="18">
        <f>H12+TIME(1,37,0)</f>
        <v>0.8312499999999998</v>
      </c>
      <c r="I13" s="18">
        <f>I12+TIME(1,38,0)</f>
        <v>0.8631944444444443</v>
      </c>
      <c r="J13" s="18">
        <f>J12+TIME(1,37,0)</f>
        <v>0.8833333333333333</v>
      </c>
      <c r="K13" s="18">
        <f>K12+TIME(1,36,0)</f>
        <v>0.9451388888888889</v>
      </c>
      <c r="L13" s="18">
        <f>L12+TIME(1,53,0)</f>
        <v>1.0055555555555555</v>
      </c>
      <c r="M13" s="18">
        <f>M12+TIME(1,38,0)</f>
        <v>1.0923611111111111</v>
      </c>
    </row>
    <row r="14" spans="1:13" s="3" customFormat="1" ht="12" thickBot="1">
      <c r="A14" s="272"/>
      <c r="B14" s="285"/>
      <c r="C14" s="19">
        <f>C13+TIME(0,3,0)</f>
        <v>0.5395833333333333</v>
      </c>
      <c r="D14" s="20">
        <f>D13+TIME(0,3,0)</f>
        <v>0.5930555555555554</v>
      </c>
      <c r="E14" s="20">
        <f>E13+TIME(0,1,0)</f>
        <v>0.7576388888888889</v>
      </c>
      <c r="F14" s="20">
        <f aca="true" t="shared" si="3" ref="F14:M14">F13+TIME(0,5,0)</f>
        <v>0.786111111111111</v>
      </c>
      <c r="G14" s="20">
        <f>G13+TIME(0,4,0)</f>
        <v>0.8124999999999999</v>
      </c>
      <c r="H14" s="20">
        <f t="shared" si="3"/>
        <v>0.834722222222222</v>
      </c>
      <c r="I14" s="20">
        <f>I13+TIME(0,2,0)</f>
        <v>0.8645833333333331</v>
      </c>
      <c r="J14" s="20">
        <f t="shared" si="3"/>
        <v>0.8868055555555555</v>
      </c>
      <c r="K14" s="20">
        <f>K13+TIME(0,3,0)</f>
        <v>0.9472222222222222</v>
      </c>
      <c r="L14" s="20">
        <f t="shared" si="3"/>
        <v>1.0090277777777779</v>
      </c>
      <c r="M14" s="20">
        <f t="shared" si="3"/>
        <v>1.0958333333333334</v>
      </c>
    </row>
    <row r="15" spans="1:13" s="3" customFormat="1" ht="11.25">
      <c r="A15" s="281" t="s">
        <v>40</v>
      </c>
      <c r="B15" s="286" t="s">
        <v>39</v>
      </c>
      <c r="C15" s="40">
        <f>C14+TIME(0,23,0)</f>
        <v>0.5555555555555556</v>
      </c>
      <c r="D15" s="21">
        <f>D14+TIME(0,23,0)</f>
        <v>0.6090277777777777</v>
      </c>
      <c r="E15" s="40">
        <f>E14+TIME(0,22,0)</f>
        <v>0.7729166666666666</v>
      </c>
      <c r="F15" s="21">
        <f aca="true" t="shared" si="4" ref="F15:M15">F14+TIME(0,23,0)</f>
        <v>0.8020833333333333</v>
      </c>
      <c r="G15" s="40">
        <f t="shared" si="4"/>
        <v>0.8284722222222222</v>
      </c>
      <c r="H15" s="21">
        <f t="shared" si="4"/>
        <v>0.8506944444444443</v>
      </c>
      <c r="I15" s="40">
        <f t="shared" si="4"/>
        <v>0.8805555555555554</v>
      </c>
      <c r="J15" s="21">
        <f t="shared" si="4"/>
        <v>0.9027777777777778</v>
      </c>
      <c r="K15" s="40">
        <f t="shared" si="4"/>
        <v>0.9631944444444445</v>
      </c>
      <c r="L15" s="21">
        <f t="shared" si="4"/>
        <v>1.0250000000000001</v>
      </c>
      <c r="M15" s="21">
        <f t="shared" si="4"/>
        <v>1.1118055555555557</v>
      </c>
    </row>
    <row r="16" spans="1:13" s="3" customFormat="1" ht="12" thickBot="1">
      <c r="A16" s="281"/>
      <c r="B16" s="286"/>
      <c r="C16" s="41">
        <f>C15+TIME(0,10,0)</f>
        <v>0.5625</v>
      </c>
      <c r="D16" s="22">
        <f>D15+TIME(0,13,0)</f>
        <v>0.6180555555555555</v>
      </c>
      <c r="E16" s="41">
        <f>E15+TIME(0,17,0)</f>
        <v>0.7847222222222221</v>
      </c>
      <c r="F16" s="22">
        <f>F15+TIME(0,10,0)</f>
        <v>0.8090277777777777</v>
      </c>
      <c r="G16" s="41">
        <f>G15+TIME(0,12,0)</f>
        <v>0.8368055555555555</v>
      </c>
      <c r="H16" s="22">
        <f>H15+TIME(0,10,0)</f>
        <v>0.8576388888888887</v>
      </c>
      <c r="I16" s="41">
        <f>I15+TIME(0,12,0)</f>
        <v>0.8888888888888887</v>
      </c>
      <c r="J16" s="22">
        <f>J15+TIME(0,10,0)</f>
        <v>0.9097222222222222</v>
      </c>
      <c r="K16" s="41">
        <f>K15+TIME(0,13,0)</f>
        <v>0.9722222222222222</v>
      </c>
      <c r="L16" s="22">
        <f>L15+TIME(0,10,0)</f>
        <v>1.0319444444444446</v>
      </c>
      <c r="M16" s="22">
        <f>M15+TIME(0,10,0)</f>
        <v>1.1187500000000001</v>
      </c>
    </row>
    <row r="17" spans="1:13" s="3" customFormat="1" ht="11.25">
      <c r="A17" s="278" t="s">
        <v>41</v>
      </c>
      <c r="B17" s="284" t="s">
        <v>42</v>
      </c>
      <c r="C17" s="23"/>
      <c r="D17" s="23"/>
      <c r="E17" s="23"/>
      <c r="F17" s="18">
        <f aca="true" t="shared" si="5" ref="F17:M17">F16+TIME(0,49,0)</f>
        <v>0.8430555555555554</v>
      </c>
      <c r="G17" s="23"/>
      <c r="H17" s="18">
        <f t="shared" si="5"/>
        <v>0.8916666666666665</v>
      </c>
      <c r="I17" s="23"/>
      <c r="J17" s="18">
        <f t="shared" si="5"/>
        <v>0.94375</v>
      </c>
      <c r="K17" s="23"/>
      <c r="L17" s="18">
        <f t="shared" si="5"/>
        <v>1.0659722222222223</v>
      </c>
      <c r="M17" s="24">
        <f t="shared" si="5"/>
        <v>1.152777777777778</v>
      </c>
    </row>
    <row r="18" spans="1:13" s="3" customFormat="1" ht="12" thickBot="1">
      <c r="A18" s="273"/>
      <c r="B18" s="285"/>
      <c r="C18" s="25"/>
      <c r="D18" s="25"/>
      <c r="E18" s="25"/>
      <c r="F18" s="22">
        <f aca="true" t="shared" si="6" ref="F18:M18">F17+TIME(0,5,0)</f>
        <v>0.8465277777777777</v>
      </c>
      <c r="G18" s="25"/>
      <c r="H18" s="20">
        <f t="shared" si="6"/>
        <v>0.8951388888888887</v>
      </c>
      <c r="I18" s="25"/>
      <c r="J18" s="20">
        <f t="shared" si="6"/>
        <v>0.9472222222222222</v>
      </c>
      <c r="K18" s="25"/>
      <c r="L18" s="20">
        <f t="shared" si="6"/>
        <v>1.0694444444444446</v>
      </c>
      <c r="M18" s="26">
        <f t="shared" si="6"/>
        <v>1.1562500000000002</v>
      </c>
    </row>
    <row r="19" spans="1:13" s="3" customFormat="1" ht="11.25">
      <c r="A19" s="273"/>
      <c r="B19" s="286" t="s">
        <v>43</v>
      </c>
      <c r="C19" s="17">
        <f>C16+TIME(0,50,0)</f>
        <v>0.5972222222222222</v>
      </c>
      <c r="D19" s="18">
        <f>D16+TIME(0,49,0)</f>
        <v>0.6520833333333332</v>
      </c>
      <c r="E19" s="17">
        <f>E16+TIME(0,49,0)</f>
        <v>0.8187499999999999</v>
      </c>
      <c r="F19" s="23"/>
      <c r="G19" s="17">
        <f>G16+TIME(0,49,0)</f>
        <v>0.8708333333333332</v>
      </c>
      <c r="H19" s="23"/>
      <c r="I19" s="17">
        <f>I16+TIME(0,49,0)</f>
        <v>0.9229166666666665</v>
      </c>
      <c r="J19" s="23"/>
      <c r="K19" s="17">
        <f>K16+TIME(0,49,0)</f>
        <v>1.00625</v>
      </c>
      <c r="L19" s="23"/>
      <c r="M19" s="23"/>
    </row>
    <row r="20" spans="1:13" s="3" customFormat="1" ht="12" thickBot="1">
      <c r="A20" s="279"/>
      <c r="B20" s="285"/>
      <c r="C20" s="19">
        <f>C19+TIME(0,5,0)</f>
        <v>0.6006944444444444</v>
      </c>
      <c r="D20" s="20">
        <f>D19+TIME(0,5,0)</f>
        <v>0.6555555555555554</v>
      </c>
      <c r="E20" s="19">
        <f>E19+TIME(0,5,0)</f>
        <v>0.8222222222222221</v>
      </c>
      <c r="F20" s="25"/>
      <c r="G20" s="19">
        <f>G19+TIME(0,5,0)</f>
        <v>0.8743055555555554</v>
      </c>
      <c r="H20" s="25"/>
      <c r="I20" s="19">
        <f>I19+TIME(0,5,0)</f>
        <v>0.9263888888888887</v>
      </c>
      <c r="J20" s="25"/>
      <c r="K20" s="19">
        <f>K19+TIME(0,5,0)</f>
        <v>1.0097222222222224</v>
      </c>
      <c r="L20" s="25"/>
      <c r="M20" s="25"/>
    </row>
    <row r="21" spans="1:13" s="6" customFormat="1" ht="19.5" customHeight="1" thickBot="1">
      <c r="A21" s="287" t="s">
        <v>45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9"/>
    </row>
    <row r="22" spans="1:13" s="5" customFormat="1" ht="13.5" thickBot="1">
      <c r="A22" s="276" t="s">
        <v>14</v>
      </c>
      <c r="B22" s="277"/>
      <c r="C22" s="290">
        <v>502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2"/>
    </row>
    <row r="23" spans="1:13" s="6" customFormat="1" ht="12" thickBot="1">
      <c r="A23" s="276" t="s">
        <v>15</v>
      </c>
      <c r="B23" s="277"/>
      <c r="C23" s="8">
        <v>2</v>
      </c>
      <c r="D23" s="8">
        <v>4</v>
      </c>
      <c r="E23" s="8">
        <v>3</v>
      </c>
      <c r="F23" s="8">
        <v>6</v>
      </c>
      <c r="G23" s="8">
        <v>5</v>
      </c>
      <c r="H23" s="8">
        <v>8</v>
      </c>
      <c r="I23" s="8">
        <v>7</v>
      </c>
      <c r="J23" s="8">
        <v>9</v>
      </c>
      <c r="K23" s="8">
        <v>10</v>
      </c>
      <c r="L23" s="8">
        <v>11</v>
      </c>
      <c r="M23" s="8">
        <v>1</v>
      </c>
    </row>
    <row r="24" spans="1:13" s="2" customFormat="1" ht="42" thickBot="1">
      <c r="A24" s="276" t="s">
        <v>12</v>
      </c>
      <c r="B24" s="277"/>
      <c r="C24" s="14" t="s">
        <v>36</v>
      </c>
      <c r="D24" s="14" t="s">
        <v>37</v>
      </c>
      <c r="E24" s="14" t="s">
        <v>36</v>
      </c>
      <c r="F24" s="14" t="s">
        <v>37</v>
      </c>
      <c r="G24" s="14" t="s">
        <v>36</v>
      </c>
      <c r="H24" s="14" t="s">
        <v>37</v>
      </c>
      <c r="I24" s="14" t="s">
        <v>36</v>
      </c>
      <c r="J24" s="14" t="s">
        <v>36</v>
      </c>
      <c r="K24" s="14" t="s">
        <v>37</v>
      </c>
      <c r="L24" s="14" t="s">
        <v>37</v>
      </c>
      <c r="M24" s="14" t="s">
        <v>18</v>
      </c>
    </row>
    <row r="25" spans="1:13" s="2" customFormat="1" ht="12" thickBot="1">
      <c r="A25" s="276" t="s">
        <v>13</v>
      </c>
      <c r="B25" s="277"/>
      <c r="C25" s="7">
        <v>39022</v>
      </c>
      <c r="D25" s="7">
        <v>39022</v>
      </c>
      <c r="E25" s="7">
        <v>39022</v>
      </c>
      <c r="F25" s="7">
        <v>39022</v>
      </c>
      <c r="G25" s="7">
        <v>39022</v>
      </c>
      <c r="H25" s="7">
        <v>39022</v>
      </c>
      <c r="I25" s="7">
        <v>39022</v>
      </c>
      <c r="J25" s="7">
        <v>39022</v>
      </c>
      <c r="K25" s="7">
        <v>39022</v>
      </c>
      <c r="L25" s="7">
        <v>39022</v>
      </c>
      <c r="M25" s="7">
        <v>39022</v>
      </c>
    </row>
    <row r="26" spans="1:13" s="6" customFormat="1" ht="12" thickBot="1">
      <c r="A26" s="276" t="s">
        <v>16</v>
      </c>
      <c r="B26" s="277"/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</row>
    <row r="27" spans="1:13" s="6" customFormat="1" ht="12" thickBot="1">
      <c r="A27" s="276" t="s">
        <v>23</v>
      </c>
      <c r="B27" s="277"/>
      <c r="C27" s="8" t="s">
        <v>24</v>
      </c>
      <c r="D27" s="8" t="s">
        <v>24</v>
      </c>
      <c r="E27" s="8" t="s">
        <v>24</v>
      </c>
      <c r="F27" s="8" t="s">
        <v>24</v>
      </c>
      <c r="G27" s="8" t="s">
        <v>24</v>
      </c>
      <c r="H27" s="8" t="s">
        <v>24</v>
      </c>
      <c r="I27" s="8" t="s">
        <v>24</v>
      </c>
      <c r="J27" s="8" t="s">
        <v>24</v>
      </c>
      <c r="K27" s="8" t="s">
        <v>24</v>
      </c>
      <c r="L27" s="8" t="s">
        <v>24</v>
      </c>
      <c r="M27" s="8" t="s">
        <v>24</v>
      </c>
    </row>
    <row r="28" spans="1:13" s="6" customFormat="1" ht="23.25" thickBot="1">
      <c r="A28" s="9" t="s">
        <v>19</v>
      </c>
      <c r="B28" s="10" t="s">
        <v>20</v>
      </c>
      <c r="C28" s="283" t="s">
        <v>26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5"/>
    </row>
    <row r="29" spans="1:13" s="3" customFormat="1" ht="11.25">
      <c r="A29" s="278" t="s">
        <v>41</v>
      </c>
      <c r="B29" s="284" t="s">
        <v>42</v>
      </c>
      <c r="C29" s="23"/>
      <c r="D29" s="23"/>
      <c r="E29" s="23"/>
      <c r="F29" s="18">
        <v>0.3055555555555555</v>
      </c>
      <c r="G29" s="23"/>
      <c r="H29" s="18">
        <v>0.3680555555555556</v>
      </c>
      <c r="I29" s="23"/>
      <c r="J29" s="23"/>
      <c r="K29" s="18">
        <v>0.5555555555555556</v>
      </c>
      <c r="L29" s="18">
        <v>0.638888888888889</v>
      </c>
      <c r="M29" s="23"/>
    </row>
    <row r="30" spans="1:13" s="3" customFormat="1" ht="12" thickBot="1">
      <c r="A30" s="273"/>
      <c r="B30" s="285"/>
      <c r="C30" s="25"/>
      <c r="D30" s="25"/>
      <c r="E30" s="25"/>
      <c r="F30" s="42">
        <f>F29+TIME(0,10,0)</f>
        <v>0.31249999999999994</v>
      </c>
      <c r="G30" s="25"/>
      <c r="H30" s="42">
        <f>H29+TIME(0,10,0)</f>
        <v>0.375</v>
      </c>
      <c r="I30" s="25"/>
      <c r="J30" s="25"/>
      <c r="K30" s="42">
        <f>K29+TIME(0,10,0)</f>
        <v>0.5625</v>
      </c>
      <c r="L30" s="20">
        <f>L29+TIME(0,10,0)</f>
        <v>0.6458333333333334</v>
      </c>
      <c r="M30" s="25"/>
    </row>
    <row r="31" spans="1:13" s="3" customFormat="1" ht="11.25">
      <c r="A31" s="273"/>
      <c r="B31" s="286" t="s">
        <v>43</v>
      </c>
      <c r="C31" s="18">
        <v>0.013888888888888888</v>
      </c>
      <c r="D31" s="23"/>
      <c r="E31" s="18">
        <v>0.2708333333333333</v>
      </c>
      <c r="F31" s="23"/>
      <c r="G31" s="18">
        <v>0.34722222222222227</v>
      </c>
      <c r="H31" s="23"/>
      <c r="I31" s="18">
        <v>0.40972222222222227</v>
      </c>
      <c r="J31" s="18">
        <v>0.5243055555555556</v>
      </c>
      <c r="K31" s="23"/>
      <c r="L31" s="23"/>
      <c r="M31" s="18">
        <v>0.6875</v>
      </c>
    </row>
    <row r="32" spans="1:13" s="3" customFormat="1" ht="12" thickBot="1">
      <c r="A32" s="273"/>
      <c r="B32" s="285"/>
      <c r="C32" s="42">
        <f>C31+TIME(0,10,0)</f>
        <v>0.020833333333333332</v>
      </c>
      <c r="D32" s="25"/>
      <c r="E32" s="42">
        <f>E31+TIME(0,10,0)</f>
        <v>0.27777777777777773</v>
      </c>
      <c r="F32" s="25"/>
      <c r="G32" s="42">
        <f>G31+TIME(0,10,0)</f>
        <v>0.3541666666666667</v>
      </c>
      <c r="H32" s="25"/>
      <c r="I32" s="42">
        <f>I31+TIME(0,10,0)</f>
        <v>0.4166666666666667</v>
      </c>
      <c r="J32" s="42">
        <f>J31+TIME(0,10,0)</f>
        <v>0.53125</v>
      </c>
      <c r="K32" s="25"/>
      <c r="L32" s="25"/>
      <c r="M32" s="20">
        <f>M31+TIME(0,10,0)</f>
        <v>0.6944444444444444</v>
      </c>
    </row>
    <row r="33" spans="1:13" s="3" customFormat="1" ht="11.25">
      <c r="A33" s="273"/>
      <c r="B33" s="284" t="s">
        <v>22</v>
      </c>
      <c r="C33" s="23"/>
      <c r="D33" s="18">
        <v>0.05555555555555555</v>
      </c>
      <c r="E33" s="23"/>
      <c r="F33" s="23"/>
      <c r="G33" s="23"/>
      <c r="H33" s="23"/>
      <c r="I33" s="23"/>
      <c r="J33" s="23"/>
      <c r="K33" s="23"/>
      <c r="L33" s="23"/>
      <c r="M33" s="23"/>
    </row>
    <row r="34" spans="1:13" s="3" customFormat="1" ht="12" thickBot="1">
      <c r="A34" s="279"/>
      <c r="B34" s="285"/>
      <c r="C34" s="25"/>
      <c r="D34" s="42">
        <f>D33+TIME(0,10,0)</f>
        <v>0.0625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s="3" customFormat="1" ht="11.25">
      <c r="A35" s="280" t="s">
        <v>40</v>
      </c>
      <c r="B35" s="284" t="s">
        <v>39</v>
      </c>
      <c r="C35" s="18">
        <f>C32+TIME(0,49,0)</f>
        <v>0.05486111111111111</v>
      </c>
      <c r="D35" s="18">
        <f>D34+TIME(0,49,0)</f>
        <v>0.09652777777777777</v>
      </c>
      <c r="E35" s="18">
        <f>E32+TIME(0,49,0)</f>
        <v>0.3118055555555555</v>
      </c>
      <c r="F35" s="18">
        <f>F30+TIME(0,49,0)</f>
        <v>0.3465277777777777</v>
      </c>
      <c r="G35" s="18">
        <f>G32+TIME(0,49,0)</f>
        <v>0.38819444444444445</v>
      </c>
      <c r="H35" s="18">
        <f>H30+TIME(0,49,0)</f>
        <v>0.40902777777777777</v>
      </c>
      <c r="I35" s="18">
        <f>I32+TIME(0,49,0)</f>
        <v>0.45069444444444445</v>
      </c>
      <c r="J35" s="18">
        <f>J32+TIME(0,51,0)</f>
        <v>0.5666666666666667</v>
      </c>
      <c r="K35" s="18">
        <f>K30+TIME(0,49,0)</f>
        <v>0.5965277777777778</v>
      </c>
      <c r="L35" s="18">
        <f>L30+TIME(0,49,0)</f>
        <v>0.6798611111111111</v>
      </c>
      <c r="M35" s="18">
        <f>M32+TIME(0,50,0)</f>
        <v>0.7291666666666666</v>
      </c>
    </row>
    <row r="36" spans="1:13" s="3" customFormat="1" ht="12" thickBot="1">
      <c r="A36" s="281"/>
      <c r="B36" s="285"/>
      <c r="C36" s="20">
        <f>C35+TIME(0,11,0)</f>
        <v>0.0625</v>
      </c>
      <c r="D36" s="20">
        <f>D35+TIME(0,10,0)</f>
        <v>0.10347222222222222</v>
      </c>
      <c r="E36" s="20">
        <f>E35+TIME(0,11,0)</f>
        <v>0.31944444444444436</v>
      </c>
      <c r="F36" s="20">
        <f>F35+TIME(0,10,0)</f>
        <v>0.35347222222222213</v>
      </c>
      <c r="G36" s="20">
        <f>G35+TIME(0,11,0)</f>
        <v>0.3958333333333333</v>
      </c>
      <c r="H36" s="20">
        <f>H35+TIME(0,10,0)</f>
        <v>0.4159722222222222</v>
      </c>
      <c r="I36" s="20">
        <f>I35+TIME(0,11,0)</f>
        <v>0.4583333333333333</v>
      </c>
      <c r="J36" s="20">
        <f>J35+TIME(0,9,0)</f>
        <v>0.5729166666666666</v>
      </c>
      <c r="K36" s="20">
        <f>K35+TIME(0,10,0)</f>
        <v>0.6034722222222222</v>
      </c>
      <c r="L36" s="20">
        <f>L35+TIME(0,10,0)</f>
        <v>0.6868055555555556</v>
      </c>
      <c r="M36" s="20">
        <f>M35+TIME(0,10,0)</f>
        <v>0.736111111111111</v>
      </c>
    </row>
    <row r="37" spans="1:13" s="3" customFormat="1" ht="11.25">
      <c r="A37" s="280" t="s">
        <v>38</v>
      </c>
      <c r="B37" s="284" t="s">
        <v>39</v>
      </c>
      <c r="C37" s="18">
        <f aca="true" t="shared" si="7" ref="C37:H37">C36+TIME(0,23,0)</f>
        <v>0.07847222222222222</v>
      </c>
      <c r="D37" s="18">
        <f t="shared" si="7"/>
        <v>0.11944444444444444</v>
      </c>
      <c r="E37" s="18">
        <f t="shared" si="7"/>
        <v>0.3354166666666666</v>
      </c>
      <c r="F37" s="18">
        <f t="shared" si="7"/>
        <v>0.36944444444444435</v>
      </c>
      <c r="G37" s="18">
        <f t="shared" si="7"/>
        <v>0.41180555555555554</v>
      </c>
      <c r="H37" s="18">
        <f t="shared" si="7"/>
        <v>0.4319444444444444</v>
      </c>
      <c r="I37" s="18">
        <f>I36+TIME(0,22,0)</f>
        <v>0.4736111111111111</v>
      </c>
      <c r="J37" s="18">
        <f>J36+TIME(0,23,0)</f>
        <v>0.5888888888888889</v>
      </c>
      <c r="K37" s="18">
        <f>K36+TIME(0,23,0)</f>
        <v>0.6194444444444445</v>
      </c>
      <c r="L37" s="18">
        <f>L36+TIME(0,23,0)</f>
        <v>0.7027777777777778</v>
      </c>
      <c r="M37" s="18">
        <f>M36+TIME(0,23,0)</f>
        <v>0.7520833333333333</v>
      </c>
    </row>
    <row r="38" spans="1:13" s="3" customFormat="1" ht="12" thickBot="1">
      <c r="A38" s="272"/>
      <c r="B38" s="285"/>
      <c r="C38" s="20">
        <f aca="true" t="shared" si="8" ref="C38:H38">C37+TIME(0,5,0)</f>
        <v>0.08194444444444444</v>
      </c>
      <c r="D38" s="20">
        <f t="shared" si="8"/>
        <v>0.12291666666666666</v>
      </c>
      <c r="E38" s="20">
        <f t="shared" si="8"/>
        <v>0.3388888888888888</v>
      </c>
      <c r="F38" s="20">
        <f t="shared" si="8"/>
        <v>0.37291666666666656</v>
      </c>
      <c r="G38" s="20">
        <f t="shared" si="8"/>
        <v>0.41527777777777775</v>
      </c>
      <c r="H38" s="20">
        <f t="shared" si="8"/>
        <v>0.4354166666666666</v>
      </c>
      <c r="I38" s="20">
        <f>I37+TIME(0,3,0)</f>
        <v>0.4756944444444444</v>
      </c>
      <c r="J38" s="20">
        <f>J37+TIME(0,5,0)</f>
        <v>0.5923611111111111</v>
      </c>
      <c r="K38" s="20">
        <f>K37+TIME(0,5,0)</f>
        <v>0.6229166666666667</v>
      </c>
      <c r="L38" s="20">
        <f>L37+TIME(0,5,0)</f>
        <v>0.70625</v>
      </c>
      <c r="M38" s="20">
        <f>M37+TIME(0,5,0)</f>
        <v>0.7555555555555555</v>
      </c>
    </row>
    <row r="39" spans="1:13" s="3" customFormat="1" ht="11.25">
      <c r="A39" s="281" t="s">
        <v>17</v>
      </c>
      <c r="B39" s="284" t="s">
        <v>21</v>
      </c>
      <c r="C39" s="18">
        <f>C38+TIME(1,36,0)</f>
        <v>0.1486111111111111</v>
      </c>
      <c r="D39" s="18">
        <f>D38+TIME(1,37,0)</f>
        <v>0.19027777777777777</v>
      </c>
      <c r="E39" s="18">
        <f>E38+TIME(1,36,0)</f>
        <v>0.40555555555555545</v>
      </c>
      <c r="F39" s="18">
        <f>F38+TIME(1,37,0)</f>
        <v>0.44027777777777766</v>
      </c>
      <c r="G39" s="18">
        <f>G38+TIME(1,36,0)</f>
        <v>0.4819444444444444</v>
      </c>
      <c r="H39" s="18">
        <f>H38+TIME(1,37,0)</f>
        <v>0.5027777777777778</v>
      </c>
      <c r="I39" s="18">
        <f>I38+TIME(1,36,0)</f>
        <v>0.5423611111111111</v>
      </c>
      <c r="J39" s="18">
        <f>J38+TIME(1,36,0)</f>
        <v>0.6590277777777778</v>
      </c>
      <c r="K39" s="18">
        <f>K38+TIME(1,37,0)</f>
        <v>0.6902777777777778</v>
      </c>
      <c r="L39" s="18">
        <f>L38+TIME(1,37,0)</f>
        <v>0.7736111111111111</v>
      </c>
      <c r="M39" s="18">
        <f>M38+TIME(1,39,0)</f>
        <v>0.8243055555555555</v>
      </c>
    </row>
    <row r="40" spans="1:13" s="3" customFormat="1" ht="12" thickBot="1">
      <c r="A40" s="281"/>
      <c r="B40" s="285"/>
      <c r="C40" s="20">
        <f>C39+TIME(0,16,0)</f>
        <v>0.1597222222222222</v>
      </c>
      <c r="D40" s="20">
        <f>D39+TIME(0,31,0)</f>
        <v>0.21180555555555555</v>
      </c>
      <c r="E40" s="20">
        <f>E39+TIME(0,16,0)</f>
        <v>0.4166666666666666</v>
      </c>
      <c r="F40" s="20">
        <f>F39+TIME(0,11,0)</f>
        <v>0.4479166666666665</v>
      </c>
      <c r="G40" s="20">
        <f>G39+TIME(0,26,0)</f>
        <v>0.49999999999999994</v>
      </c>
      <c r="H40" s="20">
        <f>H39+TIME(0,31,0)</f>
        <v>0.5243055555555556</v>
      </c>
      <c r="I40" s="20">
        <f>I39+TIME(0,39,0)</f>
        <v>0.5694444444444444</v>
      </c>
      <c r="J40" s="20">
        <f>J39+TIME(0,16,0)</f>
        <v>0.6701388888888888</v>
      </c>
      <c r="K40" s="20">
        <f>K39+TIME(0,30,0)</f>
        <v>0.7111111111111111</v>
      </c>
      <c r="L40" s="20">
        <f>L39+TIME(0,16,0)</f>
        <v>0.7847222222222222</v>
      </c>
      <c r="M40" s="20">
        <f>M39+TIME(0,10,0)</f>
        <v>0.8312499999999999</v>
      </c>
    </row>
    <row r="41" spans="1:13" s="3" customFormat="1" ht="11.25">
      <c r="A41" s="280" t="s">
        <v>11</v>
      </c>
      <c r="B41" s="284" t="s">
        <v>21</v>
      </c>
      <c r="C41" s="18">
        <f aca="true" t="shared" si="9" ref="C41:L41">C40+TIME(1,50,0)</f>
        <v>0.2361111111111111</v>
      </c>
      <c r="D41" s="18">
        <f>D40+TIME(1,50,0)</f>
        <v>0.2881944444444444</v>
      </c>
      <c r="E41" s="18">
        <f t="shared" si="9"/>
        <v>0.49305555555555547</v>
      </c>
      <c r="F41" s="18">
        <f>F40+TIME(1,50,0)</f>
        <v>0.5243055555555554</v>
      </c>
      <c r="G41" s="18">
        <f>G40+TIME(1,50,0)</f>
        <v>0.5763888888888888</v>
      </c>
      <c r="H41" s="18">
        <f>H40+TIME(1,50,0)</f>
        <v>0.6006944444444444</v>
      </c>
      <c r="I41" s="18">
        <f t="shared" si="9"/>
        <v>0.6458333333333333</v>
      </c>
      <c r="J41" s="18">
        <f t="shared" si="9"/>
        <v>0.7465277777777777</v>
      </c>
      <c r="K41" s="18">
        <f t="shared" si="9"/>
        <v>0.7875000000000001</v>
      </c>
      <c r="L41" s="18">
        <f t="shared" si="9"/>
        <v>0.8611111111111112</v>
      </c>
      <c r="M41" s="18">
        <f>M40+TIME(1,50,0)</f>
        <v>0.9076388888888889</v>
      </c>
    </row>
    <row r="42" spans="1:13" ht="13.5" thickBot="1">
      <c r="A42" s="272"/>
      <c r="B42" s="285"/>
      <c r="C42" s="20">
        <f aca="true" t="shared" si="10" ref="C42:L42">C41+TIME(0,5,0)</f>
        <v>0.23958333333333331</v>
      </c>
      <c r="D42" s="20">
        <f>D41+TIME(0,5,0)</f>
        <v>0.29166666666666663</v>
      </c>
      <c r="E42" s="20">
        <f t="shared" si="10"/>
        <v>0.4965277777777777</v>
      </c>
      <c r="F42" s="20">
        <f>F41+TIME(0,5,0)</f>
        <v>0.5277777777777776</v>
      </c>
      <c r="G42" s="20">
        <f>G41+TIME(0,5,0)</f>
        <v>0.579861111111111</v>
      </c>
      <c r="H42" s="20">
        <f>H41+TIME(0,5,0)</f>
        <v>0.6041666666666666</v>
      </c>
      <c r="I42" s="20">
        <f t="shared" si="10"/>
        <v>0.6493055555555555</v>
      </c>
      <c r="J42" s="20">
        <f t="shared" si="10"/>
        <v>0.7499999999999999</v>
      </c>
      <c r="K42" s="20">
        <f t="shared" si="10"/>
        <v>0.7909722222222223</v>
      </c>
      <c r="L42" s="20">
        <f t="shared" si="10"/>
        <v>0.8645833333333334</v>
      </c>
      <c r="M42" s="20">
        <f>M41+TIME(0,2,0)</f>
        <v>0.9090277777777778</v>
      </c>
    </row>
    <row r="45" spans="1:17" ht="12.75">
      <c r="A45" s="15"/>
      <c r="B45" s="15"/>
      <c r="C45" s="295" t="s">
        <v>25</v>
      </c>
      <c r="D45" s="295"/>
      <c r="E45" s="295"/>
      <c r="F45" s="295"/>
      <c r="G45" s="295"/>
      <c r="H45" s="295"/>
      <c r="I45" s="293">
        <v>40082</v>
      </c>
      <c r="J45" s="293"/>
      <c r="K45" s="293"/>
      <c r="N45" s="16"/>
      <c r="O45" s="16"/>
      <c r="P45" s="16"/>
      <c r="Q45" s="16"/>
    </row>
    <row r="46" spans="1:17" ht="12.75" customHeight="1">
      <c r="A46" s="282" t="s">
        <v>35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39"/>
      <c r="O46" s="39"/>
      <c r="P46" s="39"/>
      <c r="Q46" s="39"/>
    </row>
  </sheetData>
  <sheetProtection/>
  <mergeCells count="44">
    <mergeCell ref="A4:B4"/>
    <mergeCell ref="A5:B5"/>
    <mergeCell ref="A6:B6"/>
    <mergeCell ref="A7:B7"/>
    <mergeCell ref="A1:M1"/>
    <mergeCell ref="A2:B2"/>
    <mergeCell ref="C2:M2"/>
    <mergeCell ref="A3:B3"/>
    <mergeCell ref="C8:M8"/>
    <mergeCell ref="A9:A10"/>
    <mergeCell ref="B9:B10"/>
    <mergeCell ref="A24:B24"/>
    <mergeCell ref="C22:M22"/>
    <mergeCell ref="A23:B23"/>
    <mergeCell ref="A11:A12"/>
    <mergeCell ref="B11:B12"/>
    <mergeCell ref="A25:B25"/>
    <mergeCell ref="A13:A14"/>
    <mergeCell ref="B13:B14"/>
    <mergeCell ref="A15:A16"/>
    <mergeCell ref="B15:B16"/>
    <mergeCell ref="A17:A20"/>
    <mergeCell ref="B17:B18"/>
    <mergeCell ref="B19:B20"/>
    <mergeCell ref="A21:M21"/>
    <mergeCell ref="A22:B22"/>
    <mergeCell ref="C28:M28"/>
    <mergeCell ref="A29:A34"/>
    <mergeCell ref="B29:B30"/>
    <mergeCell ref="B31:B32"/>
    <mergeCell ref="B33:B34"/>
    <mergeCell ref="A39:A40"/>
    <mergeCell ref="B39:B40"/>
    <mergeCell ref="A26:B26"/>
    <mergeCell ref="A27:B27"/>
    <mergeCell ref="A35:A36"/>
    <mergeCell ref="B35:B36"/>
    <mergeCell ref="A37:A38"/>
    <mergeCell ref="B37:B38"/>
    <mergeCell ref="A46:M46"/>
    <mergeCell ref="C45:H45"/>
    <mergeCell ref="I45:K45"/>
    <mergeCell ref="A41:A42"/>
    <mergeCell ref="B41:B42"/>
  </mergeCells>
  <hyperlinks>
    <hyperlink ref="A46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5">
      <selection activeCell="A8" sqref="A1:IV8"/>
    </sheetView>
  </sheetViews>
  <sheetFormatPr defaultColWidth="12.00390625" defaultRowHeight="12.75"/>
  <cols>
    <col min="1" max="1" width="11.25390625" style="4" bestFit="1" customWidth="1"/>
    <col min="2" max="2" width="12.875" style="4" bestFit="1" customWidth="1"/>
    <col min="3" max="10" width="10.75390625" style="16" customWidth="1"/>
    <col min="11" max="11" width="4.875" style="4" bestFit="1" customWidth="1"/>
    <col min="12" max="12" width="5.125" style="4" bestFit="1" customWidth="1"/>
    <col min="13" max="16384" width="12.00390625" style="4" customWidth="1"/>
  </cols>
  <sheetData>
    <row r="1" spans="1:9" s="153" customFormat="1" ht="18" customHeight="1" thickBot="1">
      <c r="A1" s="323" t="s">
        <v>204</v>
      </c>
      <c r="B1" s="324"/>
      <c r="C1" s="324"/>
      <c r="D1" s="324"/>
      <c r="E1" s="324"/>
      <c r="F1" s="324"/>
      <c r="G1" s="324"/>
      <c r="H1" s="324"/>
      <c r="I1" s="325"/>
    </row>
    <row r="2" spans="1:9" s="5" customFormat="1" ht="13.5" thickBot="1">
      <c r="A2" s="290" t="s">
        <v>14</v>
      </c>
      <c r="B2" s="292"/>
      <c r="C2" s="290">
        <v>520</v>
      </c>
      <c r="D2" s="291"/>
      <c r="E2" s="291"/>
      <c r="F2" s="291"/>
      <c r="G2" s="291"/>
      <c r="H2" s="291"/>
      <c r="I2" s="292"/>
    </row>
    <row r="3" spans="1:9" s="6" customFormat="1" ht="13.5" customHeight="1" thickBot="1">
      <c r="A3" s="276" t="s">
        <v>15</v>
      </c>
      <c r="B3" s="277"/>
      <c r="C3" s="99">
        <v>7</v>
      </c>
      <c r="D3" s="154">
        <v>1</v>
      </c>
      <c r="E3" s="187">
        <v>3</v>
      </c>
      <c r="F3" s="147">
        <v>2</v>
      </c>
      <c r="G3" s="101">
        <v>4</v>
      </c>
      <c r="H3" s="147">
        <v>5</v>
      </c>
      <c r="I3" s="101">
        <v>6</v>
      </c>
    </row>
    <row r="4" spans="1:9" s="2" customFormat="1" ht="36" customHeight="1" thickBot="1">
      <c r="A4" s="276" t="s">
        <v>12</v>
      </c>
      <c r="B4" s="277"/>
      <c r="C4" s="173" t="s">
        <v>125</v>
      </c>
      <c r="D4" s="173" t="s">
        <v>125</v>
      </c>
      <c r="E4" s="173" t="s">
        <v>125</v>
      </c>
      <c r="F4" s="173" t="s">
        <v>125</v>
      </c>
      <c r="G4" s="173" t="s">
        <v>125</v>
      </c>
      <c r="H4" s="173" t="s">
        <v>125</v>
      </c>
      <c r="I4" s="155" t="s">
        <v>125</v>
      </c>
    </row>
    <row r="5" spans="1:9" s="2" customFormat="1" ht="12" thickBot="1">
      <c r="A5" s="276" t="s">
        <v>13</v>
      </c>
      <c r="B5" s="277"/>
      <c r="C5" s="7">
        <v>39022</v>
      </c>
      <c r="D5" s="7">
        <v>39022</v>
      </c>
      <c r="E5" s="7">
        <v>39022</v>
      </c>
      <c r="F5" s="7">
        <v>39022</v>
      </c>
      <c r="G5" s="7">
        <v>39022</v>
      </c>
      <c r="H5" s="89">
        <v>39022</v>
      </c>
      <c r="I5" s="7">
        <v>39022</v>
      </c>
    </row>
    <row r="6" spans="1:9" s="6" customFormat="1" ht="13.5" customHeight="1" thickBot="1">
      <c r="A6" s="276" t="s">
        <v>16</v>
      </c>
      <c r="B6" s="277"/>
      <c r="C6" s="85">
        <v>1</v>
      </c>
      <c r="D6" s="101">
        <v>1</v>
      </c>
      <c r="E6" s="101">
        <v>1</v>
      </c>
      <c r="F6" s="85">
        <v>1</v>
      </c>
      <c r="G6" s="101">
        <v>1</v>
      </c>
      <c r="H6" s="35">
        <v>1</v>
      </c>
      <c r="I6" s="8">
        <v>1</v>
      </c>
    </row>
    <row r="7" spans="1:9" s="6" customFormat="1" ht="13.5" customHeight="1" thickBot="1">
      <c r="A7" s="276" t="s">
        <v>23</v>
      </c>
      <c r="B7" s="277"/>
      <c r="C7" s="85" t="s">
        <v>24</v>
      </c>
      <c r="D7" s="101" t="s">
        <v>24</v>
      </c>
      <c r="E7" s="101" t="s">
        <v>24</v>
      </c>
      <c r="F7" s="85" t="s">
        <v>24</v>
      </c>
      <c r="G7" s="101" t="s">
        <v>24</v>
      </c>
      <c r="H7" s="35" t="s">
        <v>24</v>
      </c>
      <c r="I7" s="8" t="s">
        <v>24</v>
      </c>
    </row>
    <row r="8" spans="1:9" s="6" customFormat="1" ht="23.25" thickBot="1">
      <c r="A8" s="174" t="s">
        <v>19</v>
      </c>
      <c r="B8" s="175" t="s">
        <v>20</v>
      </c>
      <c r="C8" s="321" t="s">
        <v>26</v>
      </c>
      <c r="D8" s="351"/>
      <c r="E8" s="351"/>
      <c r="F8" s="351"/>
      <c r="G8" s="351"/>
      <c r="H8" s="351"/>
      <c r="I8" s="322"/>
    </row>
    <row r="9" spans="1:9" s="3" customFormat="1" ht="12" thickBot="1">
      <c r="A9" s="327" t="s">
        <v>11</v>
      </c>
      <c r="B9" s="327" t="s">
        <v>21</v>
      </c>
      <c r="C9" s="46">
        <v>0.2847222222222222</v>
      </c>
      <c r="D9" s="47">
        <v>0.3888888888888889</v>
      </c>
      <c r="E9" s="48">
        <v>0.5208333333333334</v>
      </c>
      <c r="F9" s="47">
        <v>0.5347222222222222</v>
      </c>
      <c r="G9" s="205">
        <v>0.6180555555555556</v>
      </c>
      <c r="H9" s="206">
        <v>0.7013888888888888</v>
      </c>
      <c r="I9" s="47">
        <v>0.8680555555555555</v>
      </c>
    </row>
    <row r="10" spans="1:9" s="3" customFormat="1" ht="12" thickBot="1">
      <c r="A10" s="328"/>
      <c r="B10" s="328"/>
      <c r="C10" s="54">
        <f aca="true" t="shared" si="0" ref="C10:I10">C9+TIME(0,10,0)</f>
        <v>0.29166666666666663</v>
      </c>
      <c r="D10" s="55">
        <f t="shared" si="0"/>
        <v>0.3958333333333333</v>
      </c>
      <c r="E10" s="56">
        <f t="shared" si="0"/>
        <v>0.5277777777777778</v>
      </c>
      <c r="F10" s="55">
        <f t="shared" si="0"/>
        <v>0.5416666666666666</v>
      </c>
      <c r="G10" s="56">
        <f t="shared" si="0"/>
        <v>0.625</v>
      </c>
      <c r="H10" s="207">
        <f t="shared" si="0"/>
        <v>0.7083333333333333</v>
      </c>
      <c r="I10" s="55">
        <f t="shared" si="0"/>
        <v>0.8749999999999999</v>
      </c>
    </row>
    <row r="11" spans="1:9" s="3" customFormat="1" ht="11.25">
      <c r="A11" s="331" t="s">
        <v>28</v>
      </c>
      <c r="B11" s="327" t="s">
        <v>29</v>
      </c>
      <c r="C11" s="208"/>
      <c r="D11" s="209"/>
      <c r="E11" s="210"/>
      <c r="F11" s="59">
        <f>F10+TIME(0,55,0)</f>
        <v>0.579861111111111</v>
      </c>
      <c r="G11" s="210"/>
      <c r="H11" s="208"/>
      <c r="I11" s="209"/>
    </row>
    <row r="12" spans="1:9" s="3" customFormat="1" ht="12" thickBot="1">
      <c r="A12" s="328"/>
      <c r="B12" s="328"/>
      <c r="C12" s="211"/>
      <c r="D12" s="212"/>
      <c r="E12" s="213"/>
      <c r="F12" s="51">
        <f>F11+TIME(0,5,0)</f>
        <v>0.5833333333333333</v>
      </c>
      <c r="G12" s="213"/>
      <c r="H12" s="211"/>
      <c r="I12" s="212"/>
    </row>
    <row r="13" spans="1:9" s="3" customFormat="1" ht="11.25">
      <c r="A13" s="331" t="s">
        <v>17</v>
      </c>
      <c r="B13" s="327" t="s">
        <v>21</v>
      </c>
      <c r="C13" s="46">
        <f>C10+TIME(0,110,0)</f>
        <v>0.3680555555555555</v>
      </c>
      <c r="D13" s="47">
        <f>D10+TIME(0,110,0)</f>
        <v>0.4722222222222222</v>
      </c>
      <c r="E13" s="48">
        <f>E10+TIME(0,110,0)</f>
        <v>0.6041666666666666</v>
      </c>
      <c r="F13" s="47">
        <f>F12+TIME(0,75,0)</f>
        <v>0.6354166666666666</v>
      </c>
      <c r="G13" s="48">
        <f>G10+TIME(0,110,0)</f>
        <v>0.7013888888888888</v>
      </c>
      <c r="H13" s="46">
        <f>H10+TIME(0,110,0)</f>
        <v>0.7847222222222221</v>
      </c>
      <c r="I13" s="47">
        <f>I10+TIME(0,110,0)</f>
        <v>0.9513888888888887</v>
      </c>
    </row>
    <row r="14" spans="1:9" s="3" customFormat="1" ht="12" thickBot="1">
      <c r="A14" s="328"/>
      <c r="B14" s="328"/>
      <c r="C14" s="54">
        <f aca="true" t="shared" si="1" ref="C14:I14">C13+TIME(0,15,0)</f>
        <v>0.3784722222222222</v>
      </c>
      <c r="D14" s="55">
        <f t="shared" si="1"/>
        <v>0.4826388888888889</v>
      </c>
      <c r="E14" s="56">
        <f t="shared" si="1"/>
        <v>0.6145833333333333</v>
      </c>
      <c r="F14" s="55">
        <f t="shared" si="1"/>
        <v>0.6458333333333333</v>
      </c>
      <c r="G14" s="56">
        <f t="shared" si="1"/>
        <v>0.7118055555555555</v>
      </c>
      <c r="H14" s="54">
        <f t="shared" si="1"/>
        <v>0.7951388888888887</v>
      </c>
      <c r="I14" s="55">
        <f t="shared" si="1"/>
        <v>0.9618055555555554</v>
      </c>
    </row>
    <row r="15" spans="1:9" s="3" customFormat="1" ht="11.25">
      <c r="A15" s="331" t="s">
        <v>51</v>
      </c>
      <c r="B15" s="327"/>
      <c r="C15" s="46">
        <f aca="true" t="shared" si="2" ref="C15:I15">C14+TIME(1,21,0)</f>
        <v>0.43472222222222223</v>
      </c>
      <c r="D15" s="47">
        <f t="shared" si="2"/>
        <v>0.5388888888888889</v>
      </c>
      <c r="E15" s="48">
        <f t="shared" si="2"/>
        <v>0.6708333333333333</v>
      </c>
      <c r="F15" s="47">
        <f t="shared" si="2"/>
        <v>0.7020833333333333</v>
      </c>
      <c r="G15" s="48">
        <f t="shared" si="2"/>
        <v>0.7680555555555555</v>
      </c>
      <c r="H15" s="46">
        <f t="shared" si="2"/>
        <v>0.8513888888888888</v>
      </c>
      <c r="I15" s="47">
        <f t="shared" si="2"/>
        <v>1.0180555555555553</v>
      </c>
    </row>
    <row r="16" spans="1:9" s="3" customFormat="1" ht="12" thickBot="1">
      <c r="A16" s="329"/>
      <c r="B16" s="328"/>
      <c r="C16" s="54">
        <f aca="true" t="shared" si="3" ref="C16:I16">C15+TIME(0,5,0)</f>
        <v>0.43819444444444444</v>
      </c>
      <c r="D16" s="55">
        <f t="shared" si="3"/>
        <v>0.5423611111111111</v>
      </c>
      <c r="E16" s="56">
        <f t="shared" si="3"/>
        <v>0.6743055555555555</v>
      </c>
      <c r="F16" s="55">
        <f t="shared" si="3"/>
        <v>0.7055555555555555</v>
      </c>
      <c r="G16" s="56">
        <f t="shared" si="3"/>
        <v>0.7715277777777777</v>
      </c>
      <c r="H16" s="54">
        <f t="shared" si="3"/>
        <v>0.854861111111111</v>
      </c>
      <c r="I16" s="55">
        <f t="shared" si="3"/>
        <v>1.0215277777777776</v>
      </c>
    </row>
    <row r="17" spans="1:9" s="3" customFormat="1" ht="11.25">
      <c r="A17" s="332" t="s">
        <v>52</v>
      </c>
      <c r="B17" s="327" t="s">
        <v>39</v>
      </c>
      <c r="C17" s="58">
        <f aca="true" t="shared" si="4" ref="C17:I17">C16+TIME(0,50,0)</f>
        <v>0.47291666666666665</v>
      </c>
      <c r="D17" s="59">
        <f t="shared" si="4"/>
        <v>0.5770833333333333</v>
      </c>
      <c r="E17" s="60">
        <f t="shared" si="4"/>
        <v>0.7090277777777777</v>
      </c>
      <c r="F17" s="59">
        <f t="shared" si="4"/>
        <v>0.7402777777777777</v>
      </c>
      <c r="G17" s="60">
        <f t="shared" si="4"/>
        <v>0.8062499999999999</v>
      </c>
      <c r="H17" s="58">
        <f t="shared" si="4"/>
        <v>0.8895833333333332</v>
      </c>
      <c r="I17" s="59">
        <f t="shared" si="4"/>
        <v>1.05625</v>
      </c>
    </row>
    <row r="18" spans="1:9" s="3" customFormat="1" ht="12" thickBot="1">
      <c r="A18" s="333"/>
      <c r="B18" s="328"/>
      <c r="C18" s="50">
        <f aca="true" t="shared" si="5" ref="C18:I18">C17+TIME(0,5,0)</f>
        <v>0.47638888888888886</v>
      </c>
      <c r="D18" s="51">
        <f t="shared" si="5"/>
        <v>0.5805555555555555</v>
      </c>
      <c r="E18" s="52">
        <f t="shared" si="5"/>
        <v>0.7124999999999999</v>
      </c>
      <c r="F18" s="51">
        <f t="shared" si="5"/>
        <v>0.7437499999999999</v>
      </c>
      <c r="G18" s="52">
        <f t="shared" si="5"/>
        <v>0.8097222222222221</v>
      </c>
      <c r="H18" s="50">
        <f t="shared" si="5"/>
        <v>0.8930555555555554</v>
      </c>
      <c r="I18" s="51">
        <f t="shared" si="5"/>
        <v>1.0597222222222222</v>
      </c>
    </row>
    <row r="19" spans="1:9" s="3" customFormat="1" ht="11.25">
      <c r="A19" s="327" t="s">
        <v>53</v>
      </c>
      <c r="B19" s="327" t="s">
        <v>39</v>
      </c>
      <c r="C19" s="46">
        <f>C18+TIME(0,44,0)</f>
        <v>0.5069444444444444</v>
      </c>
      <c r="D19" s="47">
        <f aca="true" t="shared" si="6" ref="D19:I19">D18+TIME(0,44,0)</f>
        <v>0.611111111111111</v>
      </c>
      <c r="E19" s="48">
        <f t="shared" si="6"/>
        <v>0.7430555555555555</v>
      </c>
      <c r="F19" s="47">
        <f t="shared" si="6"/>
        <v>0.7743055555555555</v>
      </c>
      <c r="G19" s="48">
        <f t="shared" si="6"/>
        <v>0.8402777777777777</v>
      </c>
      <c r="H19" s="46">
        <f t="shared" si="6"/>
        <v>0.9236111111111109</v>
      </c>
      <c r="I19" s="47">
        <f t="shared" si="6"/>
        <v>1.0902777777777777</v>
      </c>
    </row>
    <row r="20" spans="1:9" s="3" customFormat="1" ht="12" thickBot="1">
      <c r="A20" s="329"/>
      <c r="B20" s="329"/>
      <c r="C20" s="54">
        <f aca="true" t="shared" si="7" ref="C20:I20">C19+TIME(0,5,0)</f>
        <v>0.5104166666666666</v>
      </c>
      <c r="D20" s="55">
        <f t="shared" si="7"/>
        <v>0.6145833333333333</v>
      </c>
      <c r="E20" s="56">
        <f t="shared" si="7"/>
        <v>0.7465277777777777</v>
      </c>
      <c r="F20" s="55">
        <f t="shared" si="7"/>
        <v>0.7777777777777777</v>
      </c>
      <c r="G20" s="56">
        <f t="shared" si="7"/>
        <v>0.8437499999999999</v>
      </c>
      <c r="H20" s="54">
        <f t="shared" si="7"/>
        <v>0.9270833333333331</v>
      </c>
      <c r="I20" s="55">
        <f t="shared" si="7"/>
        <v>1.09375</v>
      </c>
    </row>
    <row r="21" spans="1:10" s="153" customFormat="1" ht="23.25" customHeight="1" thickBot="1">
      <c r="A21" s="323" t="s">
        <v>206</v>
      </c>
      <c r="B21" s="324"/>
      <c r="C21" s="324"/>
      <c r="D21" s="324"/>
      <c r="E21" s="324"/>
      <c r="F21" s="324"/>
      <c r="G21" s="324"/>
      <c r="H21" s="324"/>
      <c r="I21" s="324"/>
      <c r="J21" s="325"/>
    </row>
    <row r="22" spans="1:10" s="5" customFormat="1" ht="13.5" thickBot="1">
      <c r="A22" s="276" t="s">
        <v>14</v>
      </c>
      <c r="B22" s="277"/>
      <c r="C22" s="290">
        <v>520</v>
      </c>
      <c r="D22" s="291"/>
      <c r="E22" s="291"/>
      <c r="F22" s="291"/>
      <c r="G22" s="291"/>
      <c r="H22" s="291"/>
      <c r="I22" s="291"/>
      <c r="J22" s="292"/>
    </row>
    <row r="23" spans="1:10" s="6" customFormat="1" ht="13.5" customHeight="1" thickBot="1">
      <c r="A23" s="276" t="s">
        <v>15</v>
      </c>
      <c r="B23" s="277"/>
      <c r="C23" s="99">
        <v>7</v>
      </c>
      <c r="D23" s="154">
        <v>1</v>
      </c>
      <c r="E23" s="187">
        <v>3</v>
      </c>
      <c r="F23" s="98">
        <v>2</v>
      </c>
      <c r="G23" s="101">
        <v>4</v>
      </c>
      <c r="H23" s="98">
        <v>8</v>
      </c>
      <c r="I23" s="101">
        <v>5</v>
      </c>
      <c r="J23" s="101">
        <v>6</v>
      </c>
    </row>
    <row r="24" spans="1:10" s="2" customFormat="1" ht="36" customHeight="1" thickBot="1">
      <c r="A24" s="276" t="s">
        <v>12</v>
      </c>
      <c r="B24" s="277"/>
      <c r="C24" s="173" t="s">
        <v>125</v>
      </c>
      <c r="D24" s="173" t="s">
        <v>125</v>
      </c>
      <c r="E24" s="173" t="s">
        <v>125</v>
      </c>
      <c r="F24" s="173" t="s">
        <v>125</v>
      </c>
      <c r="G24" s="173" t="s">
        <v>125</v>
      </c>
      <c r="H24" s="173" t="s">
        <v>205</v>
      </c>
      <c r="I24" s="173" t="s">
        <v>125</v>
      </c>
      <c r="J24" s="155" t="s">
        <v>125</v>
      </c>
    </row>
    <row r="25" spans="1:10" s="2" customFormat="1" ht="12" thickBot="1">
      <c r="A25" s="276" t="s">
        <v>13</v>
      </c>
      <c r="B25" s="277"/>
      <c r="C25" s="7">
        <v>39022</v>
      </c>
      <c r="D25" s="7">
        <v>39022</v>
      </c>
      <c r="E25" s="7">
        <v>39022</v>
      </c>
      <c r="F25" s="7">
        <v>39022</v>
      </c>
      <c r="G25" s="7">
        <v>39022</v>
      </c>
      <c r="H25" s="89">
        <v>39539</v>
      </c>
      <c r="I25" s="89">
        <v>39022</v>
      </c>
      <c r="J25" s="7">
        <v>39022</v>
      </c>
    </row>
    <row r="26" spans="1:10" s="6" customFormat="1" ht="13.5" customHeight="1" thickBot="1">
      <c r="A26" s="276" t="s">
        <v>16</v>
      </c>
      <c r="B26" s="277"/>
      <c r="C26" s="85">
        <v>1</v>
      </c>
      <c r="D26" s="101">
        <v>1</v>
      </c>
      <c r="E26" s="101">
        <v>1</v>
      </c>
      <c r="F26" s="85">
        <v>1</v>
      </c>
      <c r="G26" s="101">
        <v>1</v>
      </c>
      <c r="H26" s="35">
        <v>1</v>
      </c>
      <c r="I26" s="35">
        <v>1</v>
      </c>
      <c r="J26" s="8">
        <v>1</v>
      </c>
    </row>
    <row r="27" spans="1:10" s="6" customFormat="1" ht="13.5" customHeight="1" thickBot="1">
      <c r="A27" s="276" t="s">
        <v>23</v>
      </c>
      <c r="B27" s="277"/>
      <c r="C27" s="168" t="s">
        <v>24</v>
      </c>
      <c r="D27" s="214" t="s">
        <v>24</v>
      </c>
      <c r="E27" s="214" t="s">
        <v>24</v>
      </c>
      <c r="F27" s="168" t="s">
        <v>24</v>
      </c>
      <c r="G27" s="214" t="s">
        <v>24</v>
      </c>
      <c r="H27" s="215" t="s">
        <v>50</v>
      </c>
      <c r="I27" s="215" t="s">
        <v>24</v>
      </c>
      <c r="J27" s="161" t="s">
        <v>24</v>
      </c>
    </row>
    <row r="28" spans="1:10" s="6" customFormat="1" ht="23.25" thickBot="1">
      <c r="A28" s="9" t="s">
        <v>19</v>
      </c>
      <c r="B28" s="9" t="s">
        <v>20</v>
      </c>
      <c r="C28" s="321" t="s">
        <v>26</v>
      </c>
      <c r="D28" s="351"/>
      <c r="E28" s="351"/>
      <c r="F28" s="351"/>
      <c r="G28" s="351"/>
      <c r="H28" s="351"/>
      <c r="I28" s="351"/>
      <c r="J28" s="322"/>
    </row>
    <row r="29" spans="1:10" s="3" customFormat="1" ht="11.25">
      <c r="A29" s="327" t="s">
        <v>53</v>
      </c>
      <c r="B29" s="327" t="s">
        <v>39</v>
      </c>
      <c r="C29" s="58">
        <v>0.0763888888888889</v>
      </c>
      <c r="D29" s="47">
        <v>0.16666666666666666</v>
      </c>
      <c r="E29" s="60">
        <v>0.23611111111111113</v>
      </c>
      <c r="F29" s="47">
        <v>0.2847222222222222</v>
      </c>
      <c r="G29" s="60">
        <v>0.40972222222222227</v>
      </c>
      <c r="H29" s="47">
        <v>0.548611111111111</v>
      </c>
      <c r="I29" s="47">
        <v>0.576388888888889</v>
      </c>
      <c r="J29" s="61">
        <v>0.638888888888889</v>
      </c>
    </row>
    <row r="30" spans="1:10" s="3" customFormat="1" ht="12" thickBot="1">
      <c r="A30" s="328"/>
      <c r="B30" s="328"/>
      <c r="C30" s="50">
        <f>C29+TIME(0,10,0)</f>
        <v>0.08333333333333334</v>
      </c>
      <c r="D30" s="51">
        <f aca="true" t="shared" si="8" ref="D30:J30">D29+TIME(0,10,0)</f>
        <v>0.1736111111111111</v>
      </c>
      <c r="E30" s="52">
        <f t="shared" si="8"/>
        <v>0.24305555555555558</v>
      </c>
      <c r="F30" s="51">
        <f t="shared" si="8"/>
        <v>0.29166666666666663</v>
      </c>
      <c r="G30" s="52">
        <f t="shared" si="8"/>
        <v>0.4166666666666667</v>
      </c>
      <c r="H30" s="51">
        <f t="shared" si="8"/>
        <v>0.5555555555555555</v>
      </c>
      <c r="I30" s="51">
        <f t="shared" si="8"/>
        <v>0.5833333333333334</v>
      </c>
      <c r="J30" s="53">
        <f t="shared" si="8"/>
        <v>0.6458333333333334</v>
      </c>
    </row>
    <row r="31" spans="1:10" s="3" customFormat="1" ht="11.25">
      <c r="A31" s="327" t="s">
        <v>52</v>
      </c>
      <c r="B31" s="327" t="s">
        <v>39</v>
      </c>
      <c r="C31" s="46">
        <f>C30+TIME(0,44,0)</f>
        <v>0.1138888888888889</v>
      </c>
      <c r="D31" s="47">
        <f aca="true" t="shared" si="9" ref="D31:J31">D30+TIME(0,44,0)</f>
        <v>0.20416666666666666</v>
      </c>
      <c r="E31" s="48">
        <f t="shared" si="9"/>
        <v>0.27361111111111114</v>
      </c>
      <c r="F31" s="47">
        <f t="shared" si="9"/>
        <v>0.3222222222222222</v>
      </c>
      <c r="G31" s="48">
        <f t="shared" si="9"/>
        <v>0.44722222222222224</v>
      </c>
      <c r="H31" s="47">
        <f t="shared" si="9"/>
        <v>0.586111111111111</v>
      </c>
      <c r="I31" s="47">
        <f t="shared" si="9"/>
        <v>0.6138888888888889</v>
      </c>
      <c r="J31" s="49">
        <f t="shared" si="9"/>
        <v>0.6763888888888889</v>
      </c>
    </row>
    <row r="32" spans="1:10" s="3" customFormat="1" ht="12" thickBot="1">
      <c r="A32" s="328"/>
      <c r="B32" s="328"/>
      <c r="C32" s="54">
        <f>C31+TIME(0,5,0)</f>
        <v>0.11736111111111112</v>
      </c>
      <c r="D32" s="55">
        <f>D31+TIME(0,5,0)</f>
        <v>0.20763888888888887</v>
      </c>
      <c r="E32" s="56">
        <f aca="true" t="shared" si="10" ref="E32:J32">E31+TIME(0,5,0)</f>
        <v>0.27708333333333335</v>
      </c>
      <c r="F32" s="55">
        <f t="shared" si="10"/>
        <v>0.3256944444444444</v>
      </c>
      <c r="G32" s="56">
        <f t="shared" si="10"/>
        <v>0.45069444444444445</v>
      </c>
      <c r="H32" s="55">
        <f t="shared" si="10"/>
        <v>0.5895833333333332</v>
      </c>
      <c r="I32" s="55">
        <f t="shared" si="10"/>
        <v>0.6173611111111111</v>
      </c>
      <c r="J32" s="57">
        <f t="shared" si="10"/>
        <v>0.6798611111111111</v>
      </c>
    </row>
    <row r="33" spans="1:10" s="3" customFormat="1" ht="11.25">
      <c r="A33" s="327" t="s">
        <v>51</v>
      </c>
      <c r="B33" s="327"/>
      <c r="C33" s="58">
        <f>C32+TIME(0,50,0)</f>
        <v>0.15208333333333335</v>
      </c>
      <c r="D33" s="59">
        <f aca="true" t="shared" si="11" ref="D33:J33">D32+TIME(0,50,0)</f>
        <v>0.24236111111111108</v>
      </c>
      <c r="E33" s="60">
        <f t="shared" si="11"/>
        <v>0.31180555555555556</v>
      </c>
      <c r="F33" s="59">
        <f t="shared" si="11"/>
        <v>0.3604166666666666</v>
      </c>
      <c r="G33" s="60">
        <f t="shared" si="11"/>
        <v>0.48541666666666666</v>
      </c>
      <c r="H33" s="59">
        <f t="shared" si="11"/>
        <v>0.6243055555555554</v>
      </c>
      <c r="I33" s="59">
        <f t="shared" si="11"/>
        <v>0.6520833333333333</v>
      </c>
      <c r="J33" s="61">
        <f t="shared" si="11"/>
        <v>0.7145833333333333</v>
      </c>
    </row>
    <row r="34" spans="1:10" s="3" customFormat="1" ht="12" thickBot="1">
      <c r="A34" s="328"/>
      <c r="B34" s="328"/>
      <c r="C34" s="50">
        <f>C33+TIME(0,5,0)</f>
        <v>0.15555555555555556</v>
      </c>
      <c r="D34" s="51">
        <f>D33+TIME(0,0,0)</f>
        <v>0.24236111111111108</v>
      </c>
      <c r="E34" s="52">
        <f aca="true" t="shared" si="12" ref="E34:J34">E33+TIME(0,5,0)</f>
        <v>0.31527777777777777</v>
      </c>
      <c r="F34" s="51">
        <f t="shared" si="12"/>
        <v>0.3638888888888888</v>
      </c>
      <c r="G34" s="52">
        <f t="shared" si="12"/>
        <v>0.4888888888888889</v>
      </c>
      <c r="H34" s="51">
        <f t="shared" si="12"/>
        <v>0.6277777777777777</v>
      </c>
      <c r="I34" s="51">
        <f t="shared" si="12"/>
        <v>0.6555555555555556</v>
      </c>
      <c r="J34" s="53">
        <f t="shared" si="12"/>
        <v>0.7180555555555556</v>
      </c>
    </row>
    <row r="35" spans="1:10" s="3" customFormat="1" ht="11.25">
      <c r="A35" s="327" t="s">
        <v>17</v>
      </c>
      <c r="B35" s="327" t="s">
        <v>21</v>
      </c>
      <c r="C35" s="46">
        <f>C34+TIME(0,81,0)</f>
        <v>0.21180555555555555</v>
      </c>
      <c r="D35" s="47">
        <f aca="true" t="shared" si="13" ref="D35:J35">D34+TIME(0,81,0)</f>
        <v>0.2986111111111111</v>
      </c>
      <c r="E35" s="48">
        <f t="shared" si="13"/>
        <v>0.3715277777777778</v>
      </c>
      <c r="F35" s="47">
        <f t="shared" si="13"/>
        <v>0.42013888888888884</v>
      </c>
      <c r="G35" s="48">
        <f t="shared" si="13"/>
        <v>0.5451388888888888</v>
      </c>
      <c r="H35" s="47">
        <f t="shared" si="13"/>
        <v>0.6840277777777777</v>
      </c>
      <c r="I35" s="47">
        <f t="shared" si="13"/>
        <v>0.7118055555555556</v>
      </c>
      <c r="J35" s="49">
        <f t="shared" si="13"/>
        <v>0.7743055555555556</v>
      </c>
    </row>
    <row r="36" spans="1:10" s="3" customFormat="1" ht="12" thickBot="1">
      <c r="A36" s="328"/>
      <c r="B36" s="328"/>
      <c r="C36" s="54">
        <f>C35+TIME(0,15,0)</f>
        <v>0.2222222222222222</v>
      </c>
      <c r="D36" s="55">
        <f>D35+TIME(0,5,0)</f>
        <v>0.3020833333333333</v>
      </c>
      <c r="E36" s="56">
        <f aca="true" t="shared" si="14" ref="E36:J36">E35+TIME(0,15,0)</f>
        <v>0.3819444444444445</v>
      </c>
      <c r="F36" s="55">
        <f t="shared" si="14"/>
        <v>0.4305555555555555</v>
      </c>
      <c r="G36" s="56">
        <f t="shared" si="14"/>
        <v>0.5555555555555555</v>
      </c>
      <c r="H36" s="55">
        <f t="shared" si="14"/>
        <v>0.6944444444444443</v>
      </c>
      <c r="I36" s="55">
        <f t="shared" si="14"/>
        <v>0.7222222222222222</v>
      </c>
      <c r="J36" s="57">
        <f t="shared" si="14"/>
        <v>0.7847222222222222</v>
      </c>
    </row>
    <row r="37" spans="1:10" s="3" customFormat="1" ht="11.25">
      <c r="A37" s="327" t="s">
        <v>28</v>
      </c>
      <c r="B37" s="327" t="s">
        <v>29</v>
      </c>
      <c r="C37" s="216"/>
      <c r="D37" s="59">
        <f>D36+TIME(1,15,0)</f>
        <v>0.35416666666666663</v>
      </c>
      <c r="E37" s="217"/>
      <c r="F37" s="218"/>
      <c r="G37" s="217"/>
      <c r="H37" s="218"/>
      <c r="I37" s="218"/>
      <c r="J37" s="219"/>
    </row>
    <row r="38" spans="1:10" s="3" customFormat="1" ht="12" thickBot="1">
      <c r="A38" s="328"/>
      <c r="B38" s="328"/>
      <c r="C38" s="220"/>
      <c r="D38" s="51">
        <f>D37+TIME(0,5,0)</f>
        <v>0.35763888888888884</v>
      </c>
      <c r="E38" s="221"/>
      <c r="F38" s="222"/>
      <c r="G38" s="221"/>
      <c r="H38" s="222"/>
      <c r="I38" s="222"/>
      <c r="J38" s="223"/>
    </row>
    <row r="39" spans="1:10" s="3" customFormat="1" ht="11.25">
      <c r="A39" s="327" t="s">
        <v>11</v>
      </c>
      <c r="B39" s="327" t="s">
        <v>21</v>
      </c>
      <c r="C39" s="46">
        <f>C36+TIME(0,110,0)</f>
        <v>0.2986111111111111</v>
      </c>
      <c r="D39" s="47">
        <f>D38+TIME(0,55,0)</f>
        <v>0.39583333333333326</v>
      </c>
      <c r="E39" s="48">
        <f aca="true" t="shared" si="15" ref="E39:J39">E36+TIME(0,110,0)</f>
        <v>0.45833333333333337</v>
      </c>
      <c r="F39" s="47">
        <f t="shared" si="15"/>
        <v>0.5069444444444444</v>
      </c>
      <c r="G39" s="48">
        <f t="shared" si="15"/>
        <v>0.6319444444444443</v>
      </c>
      <c r="H39" s="47">
        <f>H36+TIME(0,110,0)</f>
        <v>0.7708333333333331</v>
      </c>
      <c r="I39" s="47">
        <f t="shared" si="15"/>
        <v>0.798611111111111</v>
      </c>
      <c r="J39" s="49">
        <f t="shared" si="15"/>
        <v>0.861111111111111</v>
      </c>
    </row>
    <row r="40" spans="1:10" s="3" customFormat="1" ht="12" thickBot="1">
      <c r="A40" s="328"/>
      <c r="B40" s="328"/>
      <c r="C40" s="54">
        <f>C39+TIME(0,5,0)</f>
        <v>0.3020833333333333</v>
      </c>
      <c r="D40" s="55">
        <f aca="true" t="shared" si="16" ref="D40:J40">D39+TIME(0,5,0)</f>
        <v>0.39930555555555547</v>
      </c>
      <c r="E40" s="56">
        <f t="shared" si="16"/>
        <v>0.4618055555555556</v>
      </c>
      <c r="F40" s="55">
        <f t="shared" si="16"/>
        <v>0.5104166666666666</v>
      </c>
      <c r="G40" s="56">
        <f t="shared" si="16"/>
        <v>0.6354166666666665</v>
      </c>
      <c r="H40" s="55">
        <f t="shared" si="16"/>
        <v>0.7743055555555554</v>
      </c>
      <c r="I40" s="55">
        <f t="shared" si="16"/>
        <v>0.8020833333333333</v>
      </c>
      <c r="J40" s="57">
        <f t="shared" si="16"/>
        <v>0.8645833333333333</v>
      </c>
    </row>
    <row r="41" spans="1:12" s="3" customFormat="1" ht="11.25">
      <c r="A41" s="164"/>
      <c r="B41" s="2"/>
      <c r="C41" s="165"/>
      <c r="D41" s="165"/>
      <c r="E41" s="165"/>
      <c r="F41" s="165"/>
      <c r="G41" s="165"/>
      <c r="H41" s="165"/>
      <c r="I41" s="165"/>
      <c r="J41" s="165"/>
      <c r="K41" s="192"/>
      <c r="L41" s="192"/>
    </row>
    <row r="42" spans="1:12" ht="12.75">
      <c r="A42" s="193"/>
      <c r="B42" s="2"/>
      <c r="C42" s="165"/>
      <c r="D42" s="165"/>
      <c r="E42" s="165"/>
      <c r="F42" s="165"/>
      <c r="G42" s="165"/>
      <c r="H42" s="165"/>
      <c r="I42" s="165"/>
      <c r="J42" s="165"/>
      <c r="K42" s="192"/>
      <c r="L42" s="192"/>
    </row>
    <row r="43" spans="1:10" ht="25.5" customHeight="1">
      <c r="A43" s="306" t="s">
        <v>207</v>
      </c>
      <c r="B43" s="306"/>
      <c r="C43" s="306"/>
      <c r="D43" s="306"/>
      <c r="E43" s="306"/>
      <c r="F43" s="306"/>
      <c r="G43" s="306"/>
      <c r="H43" s="306"/>
      <c r="I43" s="306"/>
      <c r="J43" s="306"/>
    </row>
    <row r="44" spans="3:8" ht="12.75">
      <c r="C44" s="38"/>
      <c r="D44" s="38"/>
      <c r="E44" s="38"/>
      <c r="F44" s="38"/>
      <c r="G44" s="38"/>
      <c r="H44" s="38"/>
    </row>
    <row r="45" spans="3:8" ht="12.75">
      <c r="C45" s="65"/>
      <c r="D45" s="65"/>
      <c r="E45" s="65"/>
      <c r="F45" s="65"/>
      <c r="G45" s="65"/>
      <c r="H45" s="65"/>
    </row>
    <row r="46" spans="1:17" ht="12.75">
      <c r="A46" s="15"/>
      <c r="B46" s="15"/>
      <c r="C46" s="295" t="s">
        <v>25</v>
      </c>
      <c r="D46" s="295"/>
      <c r="E46" s="295"/>
      <c r="F46" s="295"/>
      <c r="G46" s="67">
        <v>40082</v>
      </c>
      <c r="H46" s="67"/>
      <c r="I46" s="4"/>
      <c r="J46" s="4"/>
      <c r="L46" s="16"/>
      <c r="M46" s="16"/>
      <c r="N46" s="16"/>
      <c r="O46" s="16"/>
      <c r="P46" s="16"/>
      <c r="Q46" s="16"/>
    </row>
    <row r="47" spans="1:17" ht="12.75" customHeight="1">
      <c r="A47" s="282" t="s">
        <v>35</v>
      </c>
      <c r="B47" s="282"/>
      <c r="C47" s="282"/>
      <c r="D47" s="282"/>
      <c r="E47" s="282"/>
      <c r="F47" s="282"/>
      <c r="G47" s="282"/>
      <c r="H47" s="282"/>
      <c r="I47" s="282"/>
      <c r="J47" s="282"/>
      <c r="K47" s="39"/>
      <c r="L47" s="39"/>
      <c r="M47" s="39"/>
      <c r="N47" s="39"/>
      <c r="O47" s="39"/>
      <c r="P47" s="39"/>
      <c r="Q47" s="39"/>
    </row>
  </sheetData>
  <sheetProtection/>
  <mergeCells count="45">
    <mergeCell ref="A1:I1"/>
    <mergeCell ref="C2:I2"/>
    <mergeCell ref="C8:I8"/>
    <mergeCell ref="A2:B2"/>
    <mergeCell ref="A3:B3"/>
    <mergeCell ref="A4:B4"/>
    <mergeCell ref="A5:B5"/>
    <mergeCell ref="A17:A18"/>
    <mergeCell ref="B17:B18"/>
    <mergeCell ref="A6:B6"/>
    <mergeCell ref="A7:B7"/>
    <mergeCell ref="A9:A10"/>
    <mergeCell ref="B9:B10"/>
    <mergeCell ref="A11:A12"/>
    <mergeCell ref="B11:B12"/>
    <mergeCell ref="A13:A14"/>
    <mergeCell ref="B13:B14"/>
    <mergeCell ref="A15:A16"/>
    <mergeCell ref="B15:B16"/>
    <mergeCell ref="C28:J28"/>
    <mergeCell ref="A29:A30"/>
    <mergeCell ref="B29:B30"/>
    <mergeCell ref="A19:A20"/>
    <mergeCell ref="B19:B20"/>
    <mergeCell ref="A21:J21"/>
    <mergeCell ref="A22:B22"/>
    <mergeCell ref="C22:J22"/>
    <mergeCell ref="A23:B23"/>
    <mergeCell ref="A35:A36"/>
    <mergeCell ref="B35:B36"/>
    <mergeCell ref="A24:B24"/>
    <mergeCell ref="A25:B25"/>
    <mergeCell ref="A26:B26"/>
    <mergeCell ref="A27:B27"/>
    <mergeCell ref="A31:A32"/>
    <mergeCell ref="B31:B32"/>
    <mergeCell ref="A33:A34"/>
    <mergeCell ref="B33:B34"/>
    <mergeCell ref="A43:J43"/>
    <mergeCell ref="C46:F46"/>
    <mergeCell ref="A47:J47"/>
    <mergeCell ref="A37:A38"/>
    <mergeCell ref="B37:B38"/>
    <mergeCell ref="A39:A40"/>
    <mergeCell ref="B39:B40"/>
  </mergeCells>
  <hyperlinks>
    <hyperlink ref="A47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4"/>
  <sheetViews>
    <sheetView zoomScalePageLayoutView="0" workbookViewId="0" topLeftCell="A13">
      <selection activeCell="D30" sqref="D30:D36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5" width="19.875" style="1" customWidth="1"/>
  </cols>
  <sheetData>
    <row r="1" spans="1:9" s="153" customFormat="1" ht="18" customHeight="1" thickBot="1">
      <c r="A1" s="323" t="s">
        <v>216</v>
      </c>
      <c r="B1" s="324"/>
      <c r="C1" s="324"/>
      <c r="D1" s="324"/>
      <c r="E1" s="325"/>
      <c r="F1" s="166"/>
      <c r="G1" s="166"/>
      <c r="H1" s="166"/>
      <c r="I1" s="166"/>
    </row>
    <row r="2" spans="1:5" s="5" customFormat="1" ht="13.5" thickBot="1">
      <c r="A2" s="276" t="s">
        <v>14</v>
      </c>
      <c r="B2" s="277"/>
      <c r="C2" s="368">
        <v>521</v>
      </c>
      <c r="D2" s="369"/>
      <c r="E2" s="370"/>
    </row>
    <row r="3" spans="1:5" s="6" customFormat="1" ht="13.5" customHeight="1" thickBot="1">
      <c r="A3" s="276" t="s">
        <v>15</v>
      </c>
      <c r="B3" s="277"/>
      <c r="C3" s="225">
        <v>1</v>
      </c>
      <c r="D3" s="229">
        <v>2</v>
      </c>
      <c r="E3" s="231">
        <v>3</v>
      </c>
    </row>
    <row r="4" spans="1:10" s="2" customFormat="1" ht="35.25" customHeight="1" thickBot="1">
      <c r="A4" s="276" t="s">
        <v>12</v>
      </c>
      <c r="B4" s="277"/>
      <c r="C4" s="234" t="s">
        <v>155</v>
      </c>
      <c r="D4" s="234" t="s">
        <v>155</v>
      </c>
      <c r="E4" s="232" t="s">
        <v>208</v>
      </c>
      <c r="F4" s="167"/>
      <c r="G4" s="167"/>
      <c r="H4" s="167"/>
      <c r="I4" s="167"/>
      <c r="J4" s="167"/>
    </row>
    <row r="5" spans="1:5" s="2" customFormat="1" ht="12" thickBot="1">
      <c r="A5" s="276" t="s">
        <v>13</v>
      </c>
      <c r="B5" s="277"/>
      <c r="C5" s="226">
        <v>39448</v>
      </c>
      <c r="D5" s="230" t="s">
        <v>209</v>
      </c>
      <c r="E5" s="233">
        <v>39814</v>
      </c>
    </row>
    <row r="6" spans="1:5" s="6" customFormat="1" ht="13.5" customHeight="1" thickBot="1">
      <c r="A6" s="276" t="s">
        <v>16</v>
      </c>
      <c r="B6" s="277"/>
      <c r="C6" s="225">
        <v>1</v>
      </c>
      <c r="D6" s="229">
        <v>1</v>
      </c>
      <c r="E6" s="231">
        <v>1</v>
      </c>
    </row>
    <row r="7" spans="1:5" s="6" customFormat="1" ht="13.5" customHeight="1" thickBot="1">
      <c r="A7" s="276" t="s">
        <v>23</v>
      </c>
      <c r="B7" s="277"/>
      <c r="C7" s="8" t="s">
        <v>24</v>
      </c>
      <c r="D7" s="8" t="s">
        <v>24</v>
      </c>
      <c r="E7" s="8" t="s">
        <v>24</v>
      </c>
    </row>
    <row r="8" spans="1:5" s="6" customFormat="1" ht="12" thickBot="1">
      <c r="A8" s="9" t="s">
        <v>19</v>
      </c>
      <c r="B8" s="10" t="s">
        <v>20</v>
      </c>
      <c r="C8" s="321" t="s">
        <v>26</v>
      </c>
      <c r="D8" s="351"/>
      <c r="E8" s="322"/>
    </row>
    <row r="9" spans="1:5" ht="12.75">
      <c r="A9" s="366" t="s">
        <v>11</v>
      </c>
      <c r="B9" s="366" t="s">
        <v>21</v>
      </c>
      <c r="C9" s="236">
        <v>0.3055555555555555</v>
      </c>
      <c r="D9" s="103">
        <v>0.576388888888889</v>
      </c>
      <c r="E9" s="237">
        <v>0.6840277777777778</v>
      </c>
    </row>
    <row r="10" spans="1:5" ht="13.5" thickBot="1">
      <c r="A10" s="371"/>
      <c r="B10" s="371"/>
      <c r="C10" s="80">
        <f>C9+TIME(0,10,0)</f>
        <v>0.31249999999999994</v>
      </c>
      <c r="D10" s="80">
        <f>D9+TIME(0,10,0)</f>
        <v>0.5833333333333334</v>
      </c>
      <c r="E10" s="80">
        <f>E9+TIME(0,10,0)</f>
        <v>0.6909722222222222</v>
      </c>
    </row>
    <row r="11" spans="1:5" ht="12.75">
      <c r="A11" s="372" t="s">
        <v>30</v>
      </c>
      <c r="B11" s="372" t="s">
        <v>114</v>
      </c>
      <c r="C11" s="75">
        <f>C10+TIME(1,15,0)</f>
        <v>0.36458333333333326</v>
      </c>
      <c r="D11" s="75">
        <f>D10+TIME(1,15,0)</f>
        <v>0.6354166666666667</v>
      </c>
      <c r="E11" s="75">
        <f>E10+TIME(1,15,0)</f>
        <v>0.7430555555555556</v>
      </c>
    </row>
    <row r="12" spans="1:5" ht="13.5" thickBot="1">
      <c r="A12" s="371"/>
      <c r="B12" s="371"/>
      <c r="C12" s="75">
        <f>C11+TIME(0,5,0)</f>
        <v>0.36805555555555547</v>
      </c>
      <c r="D12" s="75">
        <f>D11+TIME(0,5,0)</f>
        <v>0.638888888888889</v>
      </c>
      <c r="E12" s="75">
        <f>E11+TIME(0,5,0)</f>
        <v>0.7465277777777778</v>
      </c>
    </row>
    <row r="13" spans="1:5" ht="12.75">
      <c r="A13" s="372" t="s">
        <v>210</v>
      </c>
      <c r="B13" s="372"/>
      <c r="C13" s="191">
        <f>C12+TIME(1,25,0)</f>
        <v>0.42708333333333326</v>
      </c>
      <c r="D13" s="191">
        <f>D12+TIME(1,25,0)</f>
        <v>0.6979166666666667</v>
      </c>
      <c r="E13" s="191">
        <f>E12+TIME(1,25,0)</f>
        <v>0.8055555555555556</v>
      </c>
    </row>
    <row r="14" spans="1:5" ht="13.5" thickBot="1">
      <c r="A14" s="364"/>
      <c r="B14" s="364"/>
      <c r="C14" s="80">
        <f>C13+TIME(0,5,0)</f>
        <v>0.43055555555555547</v>
      </c>
      <c r="D14" s="80">
        <f>D13+TIME(0,10,0)</f>
        <v>0.7048611111111112</v>
      </c>
      <c r="E14" s="80">
        <f>E13+TIME(0,5,0)</f>
        <v>0.8090277777777778</v>
      </c>
    </row>
    <row r="15" spans="1:5" ht="12.75">
      <c r="A15" s="366" t="s">
        <v>213</v>
      </c>
      <c r="B15" s="366" t="s">
        <v>211</v>
      </c>
      <c r="C15" s="171">
        <f>C14+TIME(0,55,0)</f>
        <v>0.4687499999999999</v>
      </c>
      <c r="D15" s="171">
        <f>D14+TIME(0,55,0)</f>
        <v>0.7430555555555556</v>
      </c>
      <c r="E15" s="171">
        <f>E14+TIME(0,55,0)</f>
        <v>0.8472222222222222</v>
      </c>
    </row>
    <row r="16" spans="1:5" ht="13.5" thickBot="1">
      <c r="A16" s="367"/>
      <c r="B16" s="367"/>
      <c r="C16" s="75">
        <f>C15+TIME(0,5,0)</f>
        <v>0.4722222222222221</v>
      </c>
      <c r="D16" s="75">
        <f>D15+TIME(0,10,0)</f>
        <v>0.75</v>
      </c>
      <c r="E16" s="75">
        <f>E15+TIME(0,5,0)</f>
        <v>0.8506944444444444</v>
      </c>
    </row>
    <row r="17" spans="1:5" ht="12.75">
      <c r="A17" s="364" t="s">
        <v>214</v>
      </c>
      <c r="B17" s="364" t="s">
        <v>212</v>
      </c>
      <c r="C17" s="191">
        <f>C16+TIME(0,60,0)</f>
        <v>0.5138888888888887</v>
      </c>
      <c r="D17" s="191">
        <f>D16+TIME(0,60,0)</f>
        <v>0.7916666666666666</v>
      </c>
      <c r="E17" s="191">
        <f>E16+TIME(0,60,0)</f>
        <v>0.892361111111111</v>
      </c>
    </row>
    <row r="18" spans="1:5" ht="13.5" thickBot="1">
      <c r="A18" s="367"/>
      <c r="B18" s="367"/>
      <c r="C18" s="75">
        <f>C17+TIME(0,5,0)</f>
        <v>0.5173611111111109</v>
      </c>
      <c r="D18" s="75">
        <f>D17+TIME(0,5,0)</f>
        <v>0.7951388888888888</v>
      </c>
      <c r="E18" s="75">
        <f>E17+TIME(0,5,0)</f>
        <v>0.8958333333333333</v>
      </c>
    </row>
    <row r="19" spans="1:9" s="153" customFormat="1" ht="18" customHeight="1" thickBot="1">
      <c r="A19" s="323" t="s">
        <v>215</v>
      </c>
      <c r="B19" s="324"/>
      <c r="C19" s="324"/>
      <c r="D19" s="324"/>
      <c r="E19" s="325"/>
      <c r="F19" s="166"/>
      <c r="G19" s="166"/>
      <c r="H19" s="166"/>
      <c r="I19" s="166"/>
    </row>
    <row r="20" spans="1:5" s="5" customFormat="1" ht="13.5" thickBot="1">
      <c r="A20" s="276" t="s">
        <v>14</v>
      </c>
      <c r="B20" s="277"/>
      <c r="C20" s="368">
        <v>521</v>
      </c>
      <c r="D20" s="369"/>
      <c r="E20" s="370"/>
    </row>
    <row r="21" spans="1:5" s="6" customFormat="1" ht="13.5" customHeight="1" thickBot="1">
      <c r="A21" s="276" t="s">
        <v>15</v>
      </c>
      <c r="B21" s="277"/>
      <c r="C21" s="231">
        <v>3</v>
      </c>
      <c r="D21" s="229">
        <v>2</v>
      </c>
      <c r="E21" s="231">
        <v>1</v>
      </c>
    </row>
    <row r="22" spans="1:10" s="2" customFormat="1" ht="37.5" customHeight="1" thickBot="1">
      <c r="A22" s="276" t="s">
        <v>12</v>
      </c>
      <c r="B22" s="277"/>
      <c r="C22" s="232" t="s">
        <v>208</v>
      </c>
      <c r="D22" s="234" t="s">
        <v>155</v>
      </c>
      <c r="E22" s="232" t="s">
        <v>155</v>
      </c>
      <c r="F22" s="167"/>
      <c r="G22" s="167"/>
      <c r="H22" s="167"/>
      <c r="I22" s="167"/>
      <c r="J22" s="167"/>
    </row>
    <row r="23" spans="1:5" s="2" customFormat="1" ht="12" thickBot="1">
      <c r="A23" s="276" t="s">
        <v>13</v>
      </c>
      <c r="B23" s="277"/>
      <c r="C23" s="233">
        <v>39814</v>
      </c>
      <c r="D23" s="230" t="s">
        <v>209</v>
      </c>
      <c r="E23" s="233">
        <v>39448</v>
      </c>
    </row>
    <row r="24" spans="1:5" s="6" customFormat="1" ht="13.5" customHeight="1" thickBot="1">
      <c r="A24" s="276" t="s">
        <v>16</v>
      </c>
      <c r="B24" s="277"/>
      <c r="C24" s="231">
        <v>1</v>
      </c>
      <c r="D24" s="229">
        <v>1</v>
      </c>
      <c r="E24" s="231">
        <v>1</v>
      </c>
    </row>
    <row r="25" spans="1:5" s="6" customFormat="1" ht="13.5" customHeight="1" thickBot="1">
      <c r="A25" s="276" t="s">
        <v>23</v>
      </c>
      <c r="B25" s="277"/>
      <c r="C25" s="8" t="s">
        <v>24</v>
      </c>
      <c r="D25" s="8" t="s">
        <v>24</v>
      </c>
      <c r="E25" s="8" t="s">
        <v>24</v>
      </c>
    </row>
    <row r="26" spans="1:5" s="6" customFormat="1" ht="12" thickBot="1">
      <c r="A26" s="9" t="s">
        <v>19</v>
      </c>
      <c r="B26" s="10" t="s">
        <v>20</v>
      </c>
      <c r="C26" s="321" t="s">
        <v>26</v>
      </c>
      <c r="D26" s="351"/>
      <c r="E26" s="322"/>
    </row>
    <row r="27" spans="1:5" ht="12.75">
      <c r="A27" s="366" t="s">
        <v>214</v>
      </c>
      <c r="B27" s="366" t="s">
        <v>212</v>
      </c>
      <c r="C27" s="237">
        <v>0.2152777777777778</v>
      </c>
      <c r="D27" s="239">
        <v>0.3680555555555556</v>
      </c>
      <c r="E27" s="227">
        <v>0.611111111111111</v>
      </c>
    </row>
    <row r="28" spans="1:5" ht="13.5" thickBot="1">
      <c r="A28" s="367"/>
      <c r="B28" s="367"/>
      <c r="C28" s="75">
        <f>C27+TIME(0,10,0)</f>
        <v>0.22222222222222224</v>
      </c>
      <c r="D28" s="75">
        <f>D27+TIME(0,10,0)</f>
        <v>0.375</v>
      </c>
      <c r="E28" s="75">
        <f>E27+TIME(0,10,0)</f>
        <v>0.6180555555555555</v>
      </c>
    </row>
    <row r="29" spans="1:5" ht="12.75">
      <c r="A29" s="364" t="s">
        <v>213</v>
      </c>
      <c r="B29" s="364" t="s">
        <v>211</v>
      </c>
      <c r="C29" s="191">
        <f>C28+TIME(0,60,0)</f>
        <v>0.2638888888888889</v>
      </c>
      <c r="D29" s="191">
        <f>D28+TIME(0,60,0)</f>
        <v>0.4166666666666667</v>
      </c>
      <c r="E29" s="191">
        <f>E28+TIME(0,60,0)</f>
        <v>0.6597222222222221</v>
      </c>
    </row>
    <row r="30" spans="1:5" ht="13.5" thickBot="1">
      <c r="A30" s="367"/>
      <c r="B30" s="365"/>
      <c r="C30" s="75">
        <f>C29+TIME(0,10,0)</f>
        <v>0.2708333333333333</v>
      </c>
      <c r="D30" s="75">
        <f>D29+TIME(0,10,0)</f>
        <v>0.4236111111111111</v>
      </c>
      <c r="E30" s="75">
        <f>E29+TIME(0,10,0)</f>
        <v>0.6666666666666665</v>
      </c>
    </row>
    <row r="31" spans="1:5" ht="12.75">
      <c r="A31" s="366" t="s">
        <v>210</v>
      </c>
      <c r="B31" s="366"/>
      <c r="C31" s="191">
        <f>C30+TIME(0,55,0)</f>
        <v>0.30902777777777773</v>
      </c>
      <c r="D31" s="191">
        <f>D30+TIME(0,55,0)</f>
        <v>0.4618055555555555</v>
      </c>
      <c r="E31" s="191">
        <f>E30+TIME(0,55,0)</f>
        <v>0.7048611111111109</v>
      </c>
    </row>
    <row r="32" spans="1:5" ht="13.5" thickBot="1">
      <c r="A32" s="371"/>
      <c r="B32" s="365"/>
      <c r="C32" s="80">
        <f>C31+TIME(0,10,0)</f>
        <v>0.31597222222222215</v>
      </c>
      <c r="D32" s="80">
        <f>D31+TIME(0,10,0)</f>
        <v>0.46874999999999994</v>
      </c>
      <c r="E32" s="80">
        <f>E31+TIME(0,5,0)</f>
        <v>0.7083333333333331</v>
      </c>
    </row>
    <row r="33" spans="1:5" ht="12.75">
      <c r="A33" s="372" t="s">
        <v>30</v>
      </c>
      <c r="B33" s="366" t="s">
        <v>114</v>
      </c>
      <c r="C33" s="191">
        <f>C32+TIME(1,25,0)</f>
        <v>0.37499999999999994</v>
      </c>
      <c r="D33" s="191">
        <f>D32+TIME(1,25,0)</f>
        <v>0.5277777777777777</v>
      </c>
      <c r="E33" s="191">
        <f>E32+TIME(1,25,0)</f>
        <v>0.7673611111111109</v>
      </c>
    </row>
    <row r="34" spans="1:5" ht="13.5" thickBot="1">
      <c r="A34" s="371"/>
      <c r="B34" s="365"/>
      <c r="C34" s="80">
        <f>C33+TIME(0,5,0)</f>
        <v>0.37847222222222215</v>
      </c>
      <c r="D34" s="80">
        <f>D33+TIME(0,5,0)</f>
        <v>0.5312499999999999</v>
      </c>
      <c r="E34" s="80">
        <f>E33+TIME(0,5,0)</f>
        <v>0.7708333333333331</v>
      </c>
    </row>
    <row r="35" spans="1:5" ht="12.75">
      <c r="A35" s="372" t="s">
        <v>11</v>
      </c>
      <c r="B35" s="366" t="s">
        <v>21</v>
      </c>
      <c r="C35" s="171">
        <f>C34+TIME(1,15,0)</f>
        <v>0.43055555555555547</v>
      </c>
      <c r="D35" s="171">
        <f>D34+TIME(1,15,0)</f>
        <v>0.5833333333333333</v>
      </c>
      <c r="E35" s="171">
        <f>E34+TIME(1,15,0)</f>
        <v>0.8229166666666665</v>
      </c>
    </row>
    <row r="36" spans="1:5" ht="13.5" thickBot="1">
      <c r="A36" s="371"/>
      <c r="B36" s="367"/>
      <c r="C36" s="80">
        <f>C35+TIME(0,5,0)</f>
        <v>0.4340277777777777</v>
      </c>
      <c r="D36" s="80">
        <f>D35+TIME(0,5,0)</f>
        <v>0.5868055555555555</v>
      </c>
      <c r="E36" s="80">
        <f>E35+TIME(0,5,0)</f>
        <v>0.8263888888888887</v>
      </c>
    </row>
    <row r="38" spans="1:5" ht="12.75">
      <c r="A38" s="363" t="s">
        <v>299</v>
      </c>
      <c r="B38" s="363"/>
      <c r="C38" s="363"/>
      <c r="D38" s="363"/>
      <c r="E38" s="363"/>
    </row>
    <row r="39" spans="1:5" ht="12.75">
      <c r="A39" s="363"/>
      <c r="B39" s="363"/>
      <c r="C39" s="363"/>
      <c r="D39" s="363"/>
      <c r="E39" s="363"/>
    </row>
    <row r="42" spans="1:16" s="4" customFormat="1" ht="25.5" customHeight="1">
      <c r="A42" s="295" t="s">
        <v>25</v>
      </c>
      <c r="B42" s="295"/>
      <c r="C42" s="295"/>
      <c r="D42" s="293">
        <v>40082</v>
      </c>
      <c r="E42" s="293"/>
      <c r="F42" s="66"/>
      <c r="G42" s="66"/>
      <c r="H42" s="66"/>
      <c r="J42" s="67"/>
      <c r="K42" s="16"/>
      <c r="L42" s="16"/>
      <c r="M42" s="16"/>
      <c r="N42" s="39"/>
      <c r="O42" s="39"/>
      <c r="P42" s="39"/>
    </row>
    <row r="43" spans="1:13" s="4" customFormat="1" ht="12.75" customHeight="1">
      <c r="A43" s="305" t="s">
        <v>35</v>
      </c>
      <c r="B43" s="305"/>
      <c r="C43" s="305"/>
      <c r="D43" s="305"/>
      <c r="E43" s="305"/>
      <c r="F43" s="152"/>
      <c r="G43" s="152"/>
      <c r="H43" s="152"/>
      <c r="I43" s="152"/>
      <c r="J43" s="152"/>
      <c r="K43" s="152"/>
      <c r="L43" s="152"/>
      <c r="M43" s="152"/>
    </row>
    <row r="44" spans="1:5" s="4" customFormat="1" ht="12.75">
      <c r="A44" s="305"/>
      <c r="B44" s="305"/>
      <c r="C44" s="305"/>
      <c r="D44" s="305"/>
      <c r="E44" s="305"/>
    </row>
  </sheetData>
  <sheetProtection/>
  <mergeCells count="42">
    <mergeCell ref="A13:A14"/>
    <mergeCell ref="A15:A16"/>
    <mergeCell ref="A17:A18"/>
    <mergeCell ref="A27:A28"/>
    <mergeCell ref="A1:E1"/>
    <mergeCell ref="C8:E8"/>
    <mergeCell ref="A2:B2"/>
    <mergeCell ref="A3:B3"/>
    <mergeCell ref="A4:B4"/>
    <mergeCell ref="A5:B5"/>
    <mergeCell ref="C2:E2"/>
    <mergeCell ref="A6:B6"/>
    <mergeCell ref="A7:B7"/>
    <mergeCell ref="A22:B22"/>
    <mergeCell ref="A23:B23"/>
    <mergeCell ref="B9:B10"/>
    <mergeCell ref="B11:B12"/>
    <mergeCell ref="B13:B14"/>
    <mergeCell ref="B15:B16"/>
    <mergeCell ref="A9:A10"/>
    <mergeCell ref="A11:A12"/>
    <mergeCell ref="B17:B18"/>
    <mergeCell ref="A19:E19"/>
    <mergeCell ref="A20:B20"/>
    <mergeCell ref="C20:E20"/>
    <mergeCell ref="A21:B21"/>
    <mergeCell ref="C26:E26"/>
    <mergeCell ref="A42:C42"/>
    <mergeCell ref="D42:E42"/>
    <mergeCell ref="B27:B28"/>
    <mergeCell ref="A24:B24"/>
    <mergeCell ref="A25:B25"/>
    <mergeCell ref="A35:A36"/>
    <mergeCell ref="A29:A30"/>
    <mergeCell ref="A31:A32"/>
    <mergeCell ref="A43:E44"/>
    <mergeCell ref="A38:E39"/>
    <mergeCell ref="B29:B30"/>
    <mergeCell ref="B31:B32"/>
    <mergeCell ref="B33:B34"/>
    <mergeCell ref="B35:B36"/>
    <mergeCell ref="A33:A34"/>
  </mergeCells>
  <hyperlinks>
    <hyperlink ref="A43" r:id="rId1" display="mailto:mopt82@mail.ru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33"/>
  <sheetViews>
    <sheetView zoomScalePageLayoutView="0" workbookViewId="0" topLeftCell="A16">
      <selection activeCell="D40" sqref="D40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5" width="19.875" style="1" customWidth="1"/>
  </cols>
  <sheetData>
    <row r="1" spans="1:9" s="153" customFormat="1" ht="18" customHeight="1" thickBot="1">
      <c r="A1" s="323" t="s">
        <v>217</v>
      </c>
      <c r="B1" s="324"/>
      <c r="C1" s="324"/>
      <c r="D1" s="324"/>
      <c r="E1" s="325"/>
      <c r="F1" s="166"/>
      <c r="G1" s="166"/>
      <c r="H1" s="166"/>
      <c r="I1" s="166"/>
    </row>
    <row r="2" spans="1:5" s="5" customFormat="1" ht="13.5" thickBot="1">
      <c r="A2" s="276" t="s">
        <v>14</v>
      </c>
      <c r="B2" s="277"/>
      <c r="C2" s="368">
        <v>521</v>
      </c>
      <c r="D2" s="369"/>
      <c r="E2" s="370"/>
    </row>
    <row r="3" spans="1:5" s="6" customFormat="1" ht="13.5" customHeight="1" thickBot="1">
      <c r="A3" s="276" t="s">
        <v>15</v>
      </c>
      <c r="B3" s="277"/>
      <c r="C3" s="225">
        <v>1</v>
      </c>
      <c r="D3" s="229">
        <v>2</v>
      </c>
      <c r="E3" s="231">
        <v>3</v>
      </c>
    </row>
    <row r="4" spans="1:10" s="2" customFormat="1" ht="35.25" customHeight="1" thickBot="1">
      <c r="A4" s="276" t="s">
        <v>12</v>
      </c>
      <c r="B4" s="277"/>
      <c r="C4" s="232" t="s">
        <v>208</v>
      </c>
      <c r="D4" s="232" t="s">
        <v>218</v>
      </c>
      <c r="E4" s="232" t="s">
        <v>218</v>
      </c>
      <c r="F4" s="167"/>
      <c r="G4" s="167"/>
      <c r="H4" s="167"/>
      <c r="I4" s="167"/>
      <c r="J4" s="167"/>
    </row>
    <row r="5" spans="1:5" s="2" customFormat="1" ht="12" thickBot="1">
      <c r="A5" s="276" t="s">
        <v>13</v>
      </c>
      <c r="B5" s="277"/>
      <c r="C5" s="226"/>
      <c r="D5" s="230"/>
      <c r="E5" s="233"/>
    </row>
    <row r="6" spans="1:5" s="6" customFormat="1" ht="13.5" customHeight="1" thickBot="1">
      <c r="A6" s="276" t="s">
        <v>16</v>
      </c>
      <c r="B6" s="277"/>
      <c r="C6" s="225">
        <v>1</v>
      </c>
      <c r="D6" s="229">
        <v>1</v>
      </c>
      <c r="E6" s="231">
        <v>1</v>
      </c>
    </row>
    <row r="7" spans="1:5" s="6" customFormat="1" ht="13.5" customHeight="1" thickBot="1">
      <c r="A7" s="276" t="s">
        <v>23</v>
      </c>
      <c r="B7" s="277"/>
      <c r="C7" s="8" t="s">
        <v>24</v>
      </c>
      <c r="D7" s="8" t="s">
        <v>24</v>
      </c>
      <c r="E7" s="8" t="s">
        <v>24</v>
      </c>
    </row>
    <row r="8" spans="1:5" s="6" customFormat="1" ht="12" thickBot="1">
      <c r="A8" s="9" t="s">
        <v>19</v>
      </c>
      <c r="B8" s="10" t="s">
        <v>20</v>
      </c>
      <c r="C8" s="321" t="s">
        <v>26</v>
      </c>
      <c r="D8" s="351"/>
      <c r="E8" s="322"/>
    </row>
    <row r="9" spans="1:5" ht="12.75">
      <c r="A9" s="366" t="s">
        <v>11</v>
      </c>
      <c r="B9" s="366" t="s">
        <v>21</v>
      </c>
      <c r="C9" s="236">
        <v>0.4166666666666667</v>
      </c>
      <c r="D9" s="103">
        <v>0.5555555555555556</v>
      </c>
      <c r="E9" s="242">
        <v>0.6805555555555555</v>
      </c>
    </row>
    <row r="10" spans="1:5" ht="13.5" thickBot="1">
      <c r="A10" s="371"/>
      <c r="B10" s="371"/>
      <c r="C10" s="197">
        <f>C9+TIME(0,10,0)</f>
        <v>0.4236111111111111</v>
      </c>
      <c r="D10" s="197">
        <f>D9+TIME(0,10,0)</f>
        <v>0.5625</v>
      </c>
      <c r="E10" s="97">
        <f>E9+TIME(0,10,0)</f>
        <v>0.6874999999999999</v>
      </c>
    </row>
    <row r="11" spans="1:5" ht="12.75">
      <c r="A11" s="372" t="s">
        <v>17</v>
      </c>
      <c r="B11" s="372" t="s">
        <v>21</v>
      </c>
      <c r="C11" s="198">
        <f>C10+TIME(0,116,0)</f>
        <v>0.5041666666666667</v>
      </c>
      <c r="D11" s="198">
        <f>D10+TIME(0,110,0)</f>
        <v>0.6388888888888888</v>
      </c>
      <c r="E11" s="91">
        <f>E10+TIME(0,110,0)</f>
        <v>0.7638888888888887</v>
      </c>
    </row>
    <row r="12" spans="1:5" ht="13.5" thickBot="1">
      <c r="A12" s="371"/>
      <c r="B12" s="371"/>
      <c r="C12" s="199">
        <f>C11+TIME(0,10,0)</f>
        <v>0.5111111111111111</v>
      </c>
      <c r="D12" s="199">
        <f>D11+TIME(0,10,0)</f>
        <v>0.6458333333333333</v>
      </c>
      <c r="E12" s="92">
        <f>E11+TIME(0,10,0)</f>
        <v>0.7708333333333331</v>
      </c>
    </row>
    <row r="13" spans="1:5" ht="12.75">
      <c r="A13" s="372" t="s">
        <v>219</v>
      </c>
      <c r="B13" s="372" t="s">
        <v>39</v>
      </c>
      <c r="C13" s="200">
        <f>C12+TIME(0,54,0)</f>
        <v>0.548611111111111</v>
      </c>
      <c r="D13" s="198">
        <f>D12+TIME(0,45,0)</f>
        <v>0.6770833333333333</v>
      </c>
      <c r="E13" s="91">
        <f>E12+TIME(0,45,0)</f>
        <v>0.8020833333333331</v>
      </c>
    </row>
    <row r="14" spans="1:5" ht="13.5" thickBot="1">
      <c r="A14" s="364"/>
      <c r="B14" s="371"/>
      <c r="C14" s="197">
        <f>C13+TIME(0,5,0)</f>
        <v>0.5520833333333333</v>
      </c>
      <c r="D14" s="197">
        <f>D13+TIME(0,5,0)</f>
        <v>0.6805555555555555</v>
      </c>
      <c r="E14" s="92">
        <f>E13+TIME(0,5,0)</f>
        <v>0.8055555555555554</v>
      </c>
    </row>
    <row r="15" spans="1:9" s="153" customFormat="1" ht="18" customHeight="1" thickBot="1">
      <c r="A15" s="323" t="s">
        <v>220</v>
      </c>
      <c r="B15" s="324"/>
      <c r="C15" s="324"/>
      <c r="D15" s="324"/>
      <c r="E15" s="325"/>
      <c r="F15" s="166"/>
      <c r="G15" s="166"/>
      <c r="H15" s="166"/>
      <c r="I15" s="166"/>
    </row>
    <row r="16" spans="1:5" s="5" customFormat="1" ht="13.5" thickBot="1">
      <c r="A16" s="276" t="s">
        <v>14</v>
      </c>
      <c r="B16" s="277"/>
      <c r="C16" s="368">
        <v>521</v>
      </c>
      <c r="D16" s="369"/>
      <c r="E16" s="370"/>
    </row>
    <row r="17" spans="1:5" s="6" customFormat="1" ht="13.5" customHeight="1" thickBot="1">
      <c r="A17" s="276" t="s">
        <v>15</v>
      </c>
      <c r="B17" s="277"/>
      <c r="C17" s="225">
        <v>1</v>
      </c>
      <c r="D17" s="229">
        <v>2</v>
      </c>
      <c r="E17" s="231">
        <v>3</v>
      </c>
    </row>
    <row r="18" spans="1:10" s="2" customFormat="1" ht="37.5" customHeight="1" thickBot="1">
      <c r="A18" s="276" t="s">
        <v>12</v>
      </c>
      <c r="B18" s="277"/>
      <c r="C18" s="232" t="s">
        <v>218</v>
      </c>
      <c r="D18" s="232" t="s">
        <v>218</v>
      </c>
      <c r="E18" s="232" t="s">
        <v>208</v>
      </c>
      <c r="F18" s="167"/>
      <c r="G18" s="167"/>
      <c r="H18" s="167"/>
      <c r="I18" s="167"/>
      <c r="J18" s="167"/>
    </row>
    <row r="19" spans="1:5" s="2" customFormat="1" ht="12" thickBot="1">
      <c r="A19" s="276" t="s">
        <v>13</v>
      </c>
      <c r="B19" s="277"/>
      <c r="C19" s="226"/>
      <c r="D19" s="230"/>
      <c r="E19" s="233"/>
    </row>
    <row r="20" spans="1:5" s="6" customFormat="1" ht="13.5" customHeight="1" thickBot="1">
      <c r="A20" s="276" t="s">
        <v>16</v>
      </c>
      <c r="B20" s="277"/>
      <c r="C20" s="225">
        <v>1</v>
      </c>
      <c r="D20" s="229">
        <v>1</v>
      </c>
      <c r="E20" s="231">
        <v>1</v>
      </c>
    </row>
    <row r="21" spans="1:5" s="6" customFormat="1" ht="13.5" customHeight="1" thickBot="1">
      <c r="A21" s="276" t="s">
        <v>23</v>
      </c>
      <c r="B21" s="277"/>
      <c r="C21" s="8" t="s">
        <v>24</v>
      </c>
      <c r="D21" s="8" t="s">
        <v>24</v>
      </c>
      <c r="E21" s="8" t="s">
        <v>24</v>
      </c>
    </row>
    <row r="22" spans="1:5" s="6" customFormat="1" ht="12" thickBot="1">
      <c r="A22" s="9" t="s">
        <v>19</v>
      </c>
      <c r="B22" s="10" t="s">
        <v>20</v>
      </c>
      <c r="C22" s="321" t="s">
        <v>26</v>
      </c>
      <c r="D22" s="351"/>
      <c r="E22" s="322"/>
    </row>
    <row r="23" spans="1:5" ht="12.75">
      <c r="A23" s="366" t="s">
        <v>219</v>
      </c>
      <c r="B23" s="366" t="s">
        <v>39</v>
      </c>
      <c r="C23" s="103">
        <v>0.2638888888888889</v>
      </c>
      <c r="D23" s="103">
        <v>0.5243055555555556</v>
      </c>
      <c r="E23" s="242">
        <v>0.638888888888889</v>
      </c>
    </row>
    <row r="24" spans="1:5" ht="13.5" thickBot="1">
      <c r="A24" s="371"/>
      <c r="B24" s="365"/>
      <c r="C24" s="197">
        <f>C23+TIME(0,10,0)</f>
        <v>0.2708333333333333</v>
      </c>
      <c r="D24" s="197">
        <f>D23+TIME(0,10,0)</f>
        <v>0.53125</v>
      </c>
      <c r="E24" s="97">
        <f>E23+TIME(0,10,0)</f>
        <v>0.6458333333333334</v>
      </c>
    </row>
    <row r="25" spans="1:5" ht="12.75">
      <c r="A25" s="372" t="s">
        <v>17</v>
      </c>
      <c r="B25" s="366" t="s">
        <v>21</v>
      </c>
      <c r="C25" s="198">
        <f>C24+TIME(0,45,0)</f>
        <v>0.3020833333333333</v>
      </c>
      <c r="D25" s="198">
        <f>D24+TIME(0,45,0)</f>
        <v>0.5625</v>
      </c>
      <c r="E25" s="91">
        <f>E24+TIME(0,54,0)</f>
        <v>0.6833333333333333</v>
      </c>
    </row>
    <row r="26" spans="1:5" ht="13.5" thickBot="1">
      <c r="A26" s="371"/>
      <c r="B26" s="365"/>
      <c r="C26" s="199">
        <f>C25+TIME(0,10,0)</f>
        <v>0.30902777777777773</v>
      </c>
      <c r="D26" s="199">
        <f>D25+TIME(0,10,0)</f>
        <v>0.5694444444444444</v>
      </c>
      <c r="E26" s="92">
        <f>E25+TIME(0,10,0)</f>
        <v>0.6902777777777778</v>
      </c>
    </row>
    <row r="27" spans="1:5" ht="12.75">
      <c r="A27" s="372" t="s">
        <v>11</v>
      </c>
      <c r="B27" s="366" t="s">
        <v>21</v>
      </c>
      <c r="C27" s="200">
        <f>C26+TIME(0,110,0)</f>
        <v>0.38541666666666663</v>
      </c>
      <c r="D27" s="200">
        <f>D26+TIME(0,110,0)</f>
        <v>0.6458333333333333</v>
      </c>
      <c r="E27" s="91">
        <f>E26+TIME(0,116,0)</f>
        <v>0.7708333333333334</v>
      </c>
    </row>
    <row r="28" spans="1:5" ht="13.5" thickBot="1">
      <c r="A28" s="371"/>
      <c r="B28" s="367"/>
      <c r="C28" s="199">
        <f>C27+TIME(0,5,0)</f>
        <v>0.38888888888888884</v>
      </c>
      <c r="D28" s="199">
        <f>D27+TIME(0,5,0)</f>
        <v>0.6493055555555555</v>
      </c>
      <c r="E28" s="92">
        <f>E27+TIME(0,5,0)</f>
        <v>0.7743055555555556</v>
      </c>
    </row>
    <row r="31" spans="1:16" s="4" customFormat="1" ht="25.5" customHeight="1">
      <c r="A31" s="295" t="s">
        <v>25</v>
      </c>
      <c r="B31" s="295"/>
      <c r="C31" s="295"/>
      <c r="D31" s="354">
        <v>40082</v>
      </c>
      <c r="E31" s="354"/>
      <c r="F31" s="66"/>
      <c r="G31" s="66"/>
      <c r="H31" s="66"/>
      <c r="J31" s="67"/>
      <c r="K31" s="16"/>
      <c r="L31" s="16"/>
      <c r="M31" s="16"/>
      <c r="N31" s="39"/>
      <c r="O31" s="39"/>
      <c r="P31" s="39"/>
    </row>
    <row r="32" spans="1:13" s="4" customFormat="1" ht="12.75" customHeight="1">
      <c r="A32" s="305" t="s">
        <v>35</v>
      </c>
      <c r="B32" s="305"/>
      <c r="C32" s="305"/>
      <c r="D32" s="305"/>
      <c r="E32" s="305"/>
      <c r="F32" s="152"/>
      <c r="G32" s="152"/>
      <c r="H32" s="152"/>
      <c r="I32" s="152"/>
      <c r="J32" s="152"/>
      <c r="K32" s="152"/>
      <c r="L32" s="152"/>
      <c r="M32" s="152"/>
    </row>
    <row r="33" spans="1:5" s="4" customFormat="1" ht="12.75">
      <c r="A33" s="305"/>
      <c r="B33" s="305"/>
      <c r="C33" s="305"/>
      <c r="D33" s="305"/>
      <c r="E33" s="305"/>
    </row>
  </sheetData>
  <sheetProtection/>
  <mergeCells count="33">
    <mergeCell ref="A4:B4"/>
    <mergeCell ref="A5:B5"/>
    <mergeCell ref="A6:B6"/>
    <mergeCell ref="A7:B7"/>
    <mergeCell ref="A1:E1"/>
    <mergeCell ref="A2:B2"/>
    <mergeCell ref="C2:E2"/>
    <mergeCell ref="A3:B3"/>
    <mergeCell ref="C8:E8"/>
    <mergeCell ref="A9:A10"/>
    <mergeCell ref="B9:B10"/>
    <mergeCell ref="A18:B18"/>
    <mergeCell ref="A11:A12"/>
    <mergeCell ref="B11:B12"/>
    <mergeCell ref="A19:B19"/>
    <mergeCell ref="A13:A14"/>
    <mergeCell ref="B13:B14"/>
    <mergeCell ref="A15:E15"/>
    <mergeCell ref="A16:B16"/>
    <mergeCell ref="C16:E16"/>
    <mergeCell ref="A17:B17"/>
    <mergeCell ref="C22:E22"/>
    <mergeCell ref="A31:C31"/>
    <mergeCell ref="D31:E31"/>
    <mergeCell ref="A32:E33"/>
    <mergeCell ref="A27:A28"/>
    <mergeCell ref="B27:B28"/>
    <mergeCell ref="A25:A26"/>
    <mergeCell ref="B25:B26"/>
    <mergeCell ref="A20:B20"/>
    <mergeCell ref="A21:B21"/>
    <mergeCell ref="A23:A24"/>
    <mergeCell ref="B23:B24"/>
  </mergeCells>
  <hyperlinks>
    <hyperlink ref="A32" r:id="rId1" display="mailto:mopt82@mail.ru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N33"/>
  <sheetViews>
    <sheetView zoomScalePageLayoutView="0" workbookViewId="0" topLeftCell="A7">
      <selection activeCell="G24" sqref="G24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3" width="19.875" style="1" customWidth="1"/>
  </cols>
  <sheetData>
    <row r="1" spans="1:7" s="153" customFormat="1" ht="18" customHeight="1" thickBot="1">
      <c r="A1" s="323" t="s">
        <v>221</v>
      </c>
      <c r="B1" s="324"/>
      <c r="C1" s="325"/>
      <c r="D1" s="166"/>
      <c r="E1" s="166"/>
      <c r="F1" s="166"/>
      <c r="G1" s="166"/>
    </row>
    <row r="2" spans="1:3" s="5" customFormat="1" ht="13.5" thickBot="1">
      <c r="A2" s="276" t="s">
        <v>14</v>
      </c>
      <c r="B2" s="277"/>
      <c r="C2" s="235">
        <v>523</v>
      </c>
    </row>
    <row r="3" spans="1:3" s="6" customFormat="1" ht="13.5" customHeight="1" thickBot="1">
      <c r="A3" s="276" t="s">
        <v>15</v>
      </c>
      <c r="B3" s="277"/>
      <c r="C3" s="231">
        <v>1</v>
      </c>
    </row>
    <row r="4" spans="1:8" s="2" customFormat="1" ht="35.25" customHeight="1" thickBot="1">
      <c r="A4" s="276" t="s">
        <v>12</v>
      </c>
      <c r="B4" s="277"/>
      <c r="C4" s="232" t="s">
        <v>218</v>
      </c>
      <c r="D4" s="167"/>
      <c r="E4" s="167"/>
      <c r="F4" s="167"/>
      <c r="G4" s="167"/>
      <c r="H4" s="167"/>
    </row>
    <row r="5" spans="1:3" s="2" customFormat="1" ht="12" thickBot="1">
      <c r="A5" s="276" t="s">
        <v>13</v>
      </c>
      <c r="B5" s="277"/>
      <c r="C5" s="233"/>
    </row>
    <row r="6" spans="1:3" s="6" customFormat="1" ht="13.5" customHeight="1" thickBot="1">
      <c r="A6" s="276" t="s">
        <v>16</v>
      </c>
      <c r="B6" s="277"/>
      <c r="C6" s="231">
        <v>1</v>
      </c>
    </row>
    <row r="7" spans="1:3" s="6" customFormat="1" ht="13.5" customHeight="1" thickBot="1">
      <c r="A7" s="276" t="s">
        <v>23</v>
      </c>
      <c r="B7" s="277"/>
      <c r="C7" s="8" t="s">
        <v>223</v>
      </c>
    </row>
    <row r="8" spans="1:3" s="6" customFormat="1" ht="12" thickBot="1">
      <c r="A8" s="9" t="s">
        <v>19</v>
      </c>
      <c r="B8" s="10" t="s">
        <v>20</v>
      </c>
      <c r="C8" s="157"/>
    </row>
    <row r="9" spans="1:3" ht="12.75">
      <c r="A9" s="366" t="s">
        <v>11</v>
      </c>
      <c r="B9" s="366" t="s">
        <v>21</v>
      </c>
      <c r="C9" s="242">
        <v>0.5069444444444444</v>
      </c>
    </row>
    <row r="10" spans="1:3" ht="13.5" thickBot="1">
      <c r="A10" s="371"/>
      <c r="B10" s="371"/>
      <c r="C10" s="97">
        <f>C9+TIME(0,10,0)</f>
        <v>0.5138888888888888</v>
      </c>
    </row>
    <row r="11" spans="1:3" ht="12.75">
      <c r="A11" s="372" t="s">
        <v>17</v>
      </c>
      <c r="B11" s="372" t="s">
        <v>21</v>
      </c>
      <c r="C11" s="91">
        <f>C10+TIME(0,110,0)</f>
        <v>0.5902777777777777</v>
      </c>
    </row>
    <row r="12" spans="1:3" ht="13.5" thickBot="1">
      <c r="A12" s="371"/>
      <c r="B12" s="371"/>
      <c r="C12" s="92">
        <f>C11+TIME(0,15,0)</f>
        <v>0.6006944444444443</v>
      </c>
    </row>
    <row r="13" spans="1:3" ht="12.75">
      <c r="A13" s="372" t="s">
        <v>222</v>
      </c>
      <c r="B13" s="372" t="s">
        <v>39</v>
      </c>
      <c r="C13" s="91">
        <f>C12+TIME(0,75,0)</f>
        <v>0.6527777777777777</v>
      </c>
    </row>
    <row r="14" spans="1:3" ht="13.5" thickBot="1">
      <c r="A14" s="364"/>
      <c r="B14" s="371"/>
      <c r="C14" s="92">
        <f>C13+TIME(0,5,0)</f>
        <v>0.6562499999999999</v>
      </c>
    </row>
    <row r="15" spans="1:7" s="153" customFormat="1" ht="18" customHeight="1" thickBot="1">
      <c r="A15" s="323" t="s">
        <v>224</v>
      </c>
      <c r="B15" s="324"/>
      <c r="C15" s="325"/>
      <c r="D15" s="166"/>
      <c r="E15" s="166"/>
      <c r="F15" s="166"/>
      <c r="G15" s="166"/>
    </row>
    <row r="16" spans="1:3" s="5" customFormat="1" ht="13.5" thickBot="1">
      <c r="A16" s="276" t="s">
        <v>14</v>
      </c>
      <c r="B16" s="277"/>
      <c r="C16" s="235">
        <v>523</v>
      </c>
    </row>
    <row r="17" spans="1:3" s="6" customFormat="1" ht="13.5" customHeight="1" thickBot="1">
      <c r="A17" s="276" t="s">
        <v>15</v>
      </c>
      <c r="B17" s="277"/>
      <c r="C17" s="231">
        <v>1</v>
      </c>
    </row>
    <row r="18" spans="1:8" s="2" customFormat="1" ht="37.5" customHeight="1" thickBot="1">
      <c r="A18" s="276" t="s">
        <v>12</v>
      </c>
      <c r="B18" s="277"/>
      <c r="C18" s="232" t="s">
        <v>218</v>
      </c>
      <c r="D18" s="167"/>
      <c r="E18" s="167"/>
      <c r="F18" s="167"/>
      <c r="G18" s="167"/>
      <c r="H18" s="167"/>
    </row>
    <row r="19" spans="1:3" s="2" customFormat="1" ht="12" thickBot="1">
      <c r="A19" s="276" t="s">
        <v>13</v>
      </c>
      <c r="B19" s="277"/>
      <c r="C19" s="233"/>
    </row>
    <row r="20" spans="1:3" s="6" customFormat="1" ht="13.5" customHeight="1" thickBot="1">
      <c r="A20" s="276" t="s">
        <v>16</v>
      </c>
      <c r="B20" s="277"/>
      <c r="C20" s="231">
        <v>1</v>
      </c>
    </row>
    <row r="21" spans="1:3" s="6" customFormat="1" ht="13.5" customHeight="1" thickBot="1">
      <c r="A21" s="276" t="s">
        <v>23</v>
      </c>
      <c r="B21" s="277"/>
      <c r="C21" s="8" t="s">
        <v>223</v>
      </c>
    </row>
    <row r="22" spans="1:3" s="6" customFormat="1" ht="12" thickBot="1">
      <c r="A22" s="9" t="s">
        <v>19</v>
      </c>
      <c r="B22" s="10" t="s">
        <v>20</v>
      </c>
      <c r="C22" s="157"/>
    </row>
    <row r="23" spans="1:3" ht="12.75">
      <c r="A23" s="366" t="s">
        <v>222</v>
      </c>
      <c r="B23" s="366" t="s">
        <v>39</v>
      </c>
      <c r="C23" s="242">
        <v>0.2708333333333333</v>
      </c>
    </row>
    <row r="24" spans="1:3" ht="13.5" thickBot="1">
      <c r="A24" s="371"/>
      <c r="B24" s="365"/>
      <c r="C24" s="97">
        <f>C23+TIME(0,10,0)</f>
        <v>0.27777777777777773</v>
      </c>
    </row>
    <row r="25" spans="1:3" ht="12.75">
      <c r="A25" s="372" t="s">
        <v>17</v>
      </c>
      <c r="B25" s="366" t="s">
        <v>21</v>
      </c>
      <c r="C25" s="91">
        <f>C24+TIME(0,75,0)</f>
        <v>0.32986111111111105</v>
      </c>
    </row>
    <row r="26" spans="1:3" ht="13.5" thickBot="1">
      <c r="A26" s="371"/>
      <c r="B26" s="365"/>
      <c r="C26" s="92">
        <f>C25+TIME(0,15,0)</f>
        <v>0.34027777777777773</v>
      </c>
    </row>
    <row r="27" spans="1:3" ht="12.75">
      <c r="A27" s="372" t="s">
        <v>11</v>
      </c>
      <c r="B27" s="366" t="s">
        <v>21</v>
      </c>
      <c r="C27" s="91">
        <f>C26+TIME(0,110,0)</f>
        <v>0.41666666666666663</v>
      </c>
    </row>
    <row r="28" spans="1:3" ht="13.5" thickBot="1">
      <c r="A28" s="367"/>
      <c r="B28" s="367"/>
      <c r="C28" s="92">
        <f>C27+TIME(0,5,0)</f>
        <v>0.42013888888888884</v>
      </c>
    </row>
    <row r="31" spans="1:14" s="4" customFormat="1" ht="25.5" customHeight="1">
      <c r="A31" s="320" t="s">
        <v>25</v>
      </c>
      <c r="B31" s="320"/>
      <c r="C31" s="43">
        <v>40082</v>
      </c>
      <c r="D31" s="66"/>
      <c r="E31" s="66"/>
      <c r="F31" s="66"/>
      <c r="H31" s="67"/>
      <c r="I31" s="16"/>
      <c r="J31" s="16"/>
      <c r="K31" s="16"/>
      <c r="L31" s="39"/>
      <c r="M31" s="39"/>
      <c r="N31" s="39"/>
    </row>
    <row r="32" spans="1:11" s="4" customFormat="1" ht="12.75" customHeight="1">
      <c r="A32" s="305" t="s">
        <v>35</v>
      </c>
      <c r="B32" s="305"/>
      <c r="C32" s="305"/>
      <c r="D32" s="152"/>
      <c r="E32" s="152"/>
      <c r="F32" s="152"/>
      <c r="G32" s="152"/>
      <c r="H32" s="152"/>
      <c r="I32" s="152"/>
      <c r="J32" s="152"/>
      <c r="K32" s="152"/>
    </row>
    <row r="33" spans="1:3" s="4" customFormat="1" ht="12.75">
      <c r="A33" s="305"/>
      <c r="B33" s="305"/>
      <c r="C33" s="305"/>
    </row>
  </sheetData>
  <sheetProtection/>
  <mergeCells count="28">
    <mergeCell ref="A11:A12"/>
    <mergeCell ref="B11:B12"/>
    <mergeCell ref="A1:C1"/>
    <mergeCell ref="A2:B2"/>
    <mergeCell ref="A3:B3"/>
    <mergeCell ref="A4:B4"/>
    <mergeCell ref="A5:B5"/>
    <mergeCell ref="A6:B6"/>
    <mergeCell ref="A7:B7"/>
    <mergeCell ref="A9:A10"/>
    <mergeCell ref="B9:B10"/>
    <mergeCell ref="A23:A24"/>
    <mergeCell ref="B23:B24"/>
    <mergeCell ref="A13:A14"/>
    <mergeCell ref="B13:B14"/>
    <mergeCell ref="A15:C15"/>
    <mergeCell ref="A16:B16"/>
    <mergeCell ref="A17:B17"/>
    <mergeCell ref="A18:B18"/>
    <mergeCell ref="A19:B19"/>
    <mergeCell ref="A20:B20"/>
    <mergeCell ref="A21:B21"/>
    <mergeCell ref="A32:C33"/>
    <mergeCell ref="A25:A26"/>
    <mergeCell ref="B25:B26"/>
    <mergeCell ref="A27:A28"/>
    <mergeCell ref="B27:B28"/>
    <mergeCell ref="A31:B31"/>
  </mergeCells>
  <hyperlinks>
    <hyperlink ref="A32" r:id="rId1" display="mailto:mopt82@mail.ru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O47"/>
  <sheetViews>
    <sheetView tabSelected="1" zoomScalePageLayoutView="0" workbookViewId="0" topLeftCell="A22">
      <selection activeCell="I29" sqref="I29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5" width="19.875" style="1" customWidth="1"/>
    <col min="6" max="6" width="17.125" style="0" customWidth="1"/>
  </cols>
  <sheetData>
    <row r="1" spans="1:8" s="153" customFormat="1" ht="18" customHeight="1" thickBot="1">
      <c r="A1" s="323" t="s">
        <v>225</v>
      </c>
      <c r="B1" s="324"/>
      <c r="C1" s="324"/>
      <c r="D1" s="324"/>
      <c r="E1" s="325"/>
      <c r="F1" s="166"/>
      <c r="G1" s="166"/>
      <c r="H1" s="166"/>
    </row>
    <row r="2" spans="1:5" s="5" customFormat="1" ht="13.5" thickBot="1">
      <c r="A2" s="276" t="s">
        <v>14</v>
      </c>
      <c r="B2" s="277"/>
      <c r="C2" s="368">
        <v>525</v>
      </c>
      <c r="D2" s="369"/>
      <c r="E2" s="370"/>
    </row>
    <row r="3" spans="1:5" s="6" customFormat="1" ht="13.5" customHeight="1" thickBot="1">
      <c r="A3" s="276" t="s">
        <v>15</v>
      </c>
      <c r="B3" s="277"/>
      <c r="C3" s="231">
        <v>1</v>
      </c>
      <c r="D3" s="231">
        <v>4</v>
      </c>
      <c r="E3" s="231">
        <v>2</v>
      </c>
    </row>
    <row r="4" spans="1:9" s="2" customFormat="1" ht="35.25" customHeight="1" thickBot="1">
      <c r="A4" s="276" t="s">
        <v>12</v>
      </c>
      <c r="B4" s="277"/>
      <c r="C4" s="234" t="s">
        <v>155</v>
      </c>
      <c r="D4" s="234" t="s">
        <v>155</v>
      </c>
      <c r="E4" s="232" t="s">
        <v>228</v>
      </c>
      <c r="F4" s="167"/>
      <c r="G4" s="167"/>
      <c r="H4" s="167"/>
      <c r="I4" s="167"/>
    </row>
    <row r="5" spans="1:5" s="2" customFormat="1" ht="12" thickBot="1">
      <c r="A5" s="276" t="s">
        <v>13</v>
      </c>
      <c r="B5" s="277"/>
      <c r="C5" s="233"/>
      <c r="D5" s="233">
        <v>39706</v>
      </c>
      <c r="E5" s="233"/>
    </row>
    <row r="6" spans="1:5" s="6" customFormat="1" ht="13.5" customHeight="1" thickBot="1">
      <c r="A6" s="276" t="s">
        <v>16</v>
      </c>
      <c r="B6" s="277"/>
      <c r="C6" s="231">
        <v>1</v>
      </c>
      <c r="D6" s="231">
        <v>1</v>
      </c>
      <c r="E6" s="231">
        <v>1</v>
      </c>
    </row>
    <row r="7" spans="1:5" s="6" customFormat="1" ht="13.5" customHeight="1" thickBot="1">
      <c r="A7" s="276" t="s">
        <v>23</v>
      </c>
      <c r="B7" s="277"/>
      <c r="C7" s="8" t="s">
        <v>24</v>
      </c>
      <c r="D7" s="8" t="s">
        <v>24</v>
      </c>
      <c r="E7" s="8" t="s">
        <v>74</v>
      </c>
    </row>
    <row r="8" spans="1:5" s="6" customFormat="1" ht="12" thickBot="1">
      <c r="A8" s="9" t="s">
        <v>19</v>
      </c>
      <c r="B8" s="10" t="s">
        <v>20</v>
      </c>
      <c r="C8" s="157"/>
      <c r="D8" s="157"/>
      <c r="E8" s="157"/>
    </row>
    <row r="9" spans="1:5" ht="12.75">
      <c r="A9" s="366" t="s">
        <v>11</v>
      </c>
      <c r="B9" s="366" t="s">
        <v>21</v>
      </c>
      <c r="C9" s="242">
        <v>0.3611111111111111</v>
      </c>
      <c r="D9" s="242">
        <v>0.7083333333333334</v>
      </c>
      <c r="E9" s="242">
        <v>0.8194444444444445</v>
      </c>
    </row>
    <row r="10" spans="1:5" ht="13.5" thickBot="1">
      <c r="A10" s="371"/>
      <c r="B10" s="371"/>
      <c r="C10" s="97">
        <f>C9+TIME(0,10,0)</f>
        <v>0.3680555555555555</v>
      </c>
      <c r="D10" s="97">
        <f>D9+TIME(0,10,0)</f>
        <v>0.7152777777777778</v>
      </c>
      <c r="E10" s="97">
        <f>E9+TIME(0,10,0)</f>
        <v>0.826388888888889</v>
      </c>
    </row>
    <row r="11" spans="1:5" ht="12.75">
      <c r="A11" s="372" t="s">
        <v>17</v>
      </c>
      <c r="B11" s="372" t="s">
        <v>21</v>
      </c>
      <c r="C11" s="91">
        <f>C10+TIME(0,110,0)</f>
        <v>0.4444444444444444</v>
      </c>
      <c r="D11" s="91">
        <f>D10+TIME(0,110,0)</f>
        <v>0.7916666666666666</v>
      </c>
      <c r="E11" s="91">
        <f>E10+TIME(0,109,0)</f>
        <v>0.9020833333333333</v>
      </c>
    </row>
    <row r="12" spans="1:5" ht="13.5" thickBot="1">
      <c r="A12" s="371"/>
      <c r="B12" s="371"/>
      <c r="C12" s="92">
        <f>C11+TIME(0,40,0)</f>
        <v>0.4722222222222222</v>
      </c>
      <c r="D12" s="92">
        <f>D11+TIME(0,15,0)</f>
        <v>0.8020833333333333</v>
      </c>
      <c r="E12" s="92">
        <f>E11+TIME(0,10,0)</f>
        <v>0.9090277777777778</v>
      </c>
    </row>
    <row r="13" spans="1:5" ht="12.75">
      <c r="A13" s="372" t="s">
        <v>222</v>
      </c>
      <c r="B13" s="372" t="s">
        <v>39</v>
      </c>
      <c r="C13" s="91">
        <f>C12+TIME(0,55,0)</f>
        <v>0.5104166666666666</v>
      </c>
      <c r="D13" s="91">
        <f>D12+TIME(0,55,0)</f>
        <v>0.8402777777777777</v>
      </c>
      <c r="E13" s="245"/>
    </row>
    <row r="14" spans="1:5" ht="13.5" thickBot="1">
      <c r="A14" s="364"/>
      <c r="B14" s="371"/>
      <c r="C14" s="92">
        <f>C13+TIME(0,0,0)</f>
        <v>0.5104166666666666</v>
      </c>
      <c r="D14" s="92">
        <f>D13+TIME(0,0,0)</f>
        <v>0.8402777777777777</v>
      </c>
      <c r="E14" s="246"/>
    </row>
    <row r="15" spans="1:5" ht="12.75">
      <c r="A15" s="372" t="s">
        <v>136</v>
      </c>
      <c r="B15" s="372"/>
      <c r="C15" s="91">
        <f>C14+TIME(0,35,0)</f>
        <v>0.5347222222222222</v>
      </c>
      <c r="D15" s="91">
        <f>D14+TIME(0,35,0)</f>
        <v>0.8645833333333333</v>
      </c>
      <c r="E15" s="245"/>
    </row>
    <row r="16" spans="1:5" ht="13.5" thickBot="1">
      <c r="A16" s="364"/>
      <c r="B16" s="371"/>
      <c r="C16" s="92">
        <f>C15+TIME(0,1,0)</f>
        <v>0.5354166666666667</v>
      </c>
      <c r="D16" s="92">
        <f>D15+TIME(0,1,0)</f>
        <v>0.8652777777777777</v>
      </c>
      <c r="E16" s="246"/>
    </row>
    <row r="17" spans="1:5" ht="12.75">
      <c r="A17" s="372" t="s">
        <v>227</v>
      </c>
      <c r="B17" s="372" t="s">
        <v>39</v>
      </c>
      <c r="C17" s="91">
        <f>C16+TIME(0,29,0)</f>
        <v>0.5555555555555556</v>
      </c>
      <c r="D17" s="91">
        <f>D16+TIME(0,29,0)</f>
        <v>0.8854166666666666</v>
      </c>
      <c r="E17" s="91">
        <f>E12+TIME(0,110,0)</f>
        <v>0.9854166666666666</v>
      </c>
    </row>
    <row r="18" spans="1:5" ht="13.5" thickBot="1">
      <c r="A18" s="364"/>
      <c r="B18" s="371"/>
      <c r="C18" s="92">
        <f>C17+TIME(0,5,0)</f>
        <v>0.5590277777777778</v>
      </c>
      <c r="D18" s="92">
        <f>D17+TIME(0,5,0)</f>
        <v>0.8888888888888888</v>
      </c>
      <c r="E18" s="92">
        <f>E17+TIME(0,5,0)</f>
        <v>0.9888888888888888</v>
      </c>
    </row>
    <row r="19" spans="1:8" s="153" customFormat="1" ht="18" customHeight="1" thickBot="1">
      <c r="A19" s="323" t="s">
        <v>226</v>
      </c>
      <c r="B19" s="324"/>
      <c r="C19" s="324"/>
      <c r="D19" s="324"/>
      <c r="E19" s="325"/>
      <c r="F19" s="166"/>
      <c r="G19" s="166"/>
      <c r="H19" s="166"/>
    </row>
    <row r="20" spans="1:5" s="5" customFormat="1" ht="13.5" thickBot="1">
      <c r="A20" s="276" t="s">
        <v>14</v>
      </c>
      <c r="B20" s="277"/>
      <c r="C20" s="368">
        <v>525</v>
      </c>
      <c r="D20" s="369"/>
      <c r="E20" s="370"/>
    </row>
    <row r="21" spans="1:6" s="6" customFormat="1" ht="13.5" customHeight="1" thickBot="1">
      <c r="A21" s="276" t="s">
        <v>15</v>
      </c>
      <c r="B21" s="277"/>
      <c r="C21" s="231">
        <v>4</v>
      </c>
      <c r="D21" s="231">
        <v>2</v>
      </c>
      <c r="E21" s="231">
        <v>3</v>
      </c>
      <c r="F21" s="231">
        <v>1</v>
      </c>
    </row>
    <row r="22" spans="1:10" s="2" customFormat="1" ht="37.5" customHeight="1" thickBot="1">
      <c r="A22" s="276" t="s">
        <v>12</v>
      </c>
      <c r="B22" s="277"/>
      <c r="C22" s="234" t="s">
        <v>155</v>
      </c>
      <c r="D22" s="232" t="s">
        <v>228</v>
      </c>
      <c r="E22" s="232" t="s">
        <v>34</v>
      </c>
      <c r="F22" s="232" t="s">
        <v>155</v>
      </c>
      <c r="G22" s="167"/>
      <c r="H22" s="167"/>
      <c r="I22" s="167"/>
      <c r="J22" s="167"/>
    </row>
    <row r="23" spans="1:6" s="2" customFormat="1" ht="12" thickBot="1">
      <c r="A23" s="276" t="s">
        <v>13</v>
      </c>
      <c r="B23" s="277"/>
      <c r="C23" s="233">
        <v>39706</v>
      </c>
      <c r="D23" s="233"/>
      <c r="E23" s="233"/>
      <c r="F23" s="233"/>
    </row>
    <row r="24" spans="1:6" s="6" customFormat="1" ht="13.5" customHeight="1" thickBot="1">
      <c r="A24" s="276" t="s">
        <v>16</v>
      </c>
      <c r="B24" s="277"/>
      <c r="C24" s="231">
        <v>1</v>
      </c>
      <c r="D24" s="231">
        <v>1</v>
      </c>
      <c r="E24" s="231">
        <v>1</v>
      </c>
      <c r="F24" s="231">
        <v>1</v>
      </c>
    </row>
    <row r="25" spans="1:6" s="6" customFormat="1" ht="13.5" customHeight="1" thickBot="1">
      <c r="A25" s="276" t="s">
        <v>23</v>
      </c>
      <c r="B25" s="277"/>
      <c r="C25" s="8" t="s">
        <v>24</v>
      </c>
      <c r="D25" s="8" t="s">
        <v>74</v>
      </c>
      <c r="E25" s="8" t="s">
        <v>9</v>
      </c>
      <c r="F25" s="8" t="s">
        <v>24</v>
      </c>
    </row>
    <row r="26" spans="1:6" s="6" customFormat="1" ht="12" thickBot="1">
      <c r="A26" s="9" t="s">
        <v>19</v>
      </c>
      <c r="B26" s="10" t="s">
        <v>20</v>
      </c>
      <c r="C26" s="157"/>
      <c r="D26" s="157"/>
      <c r="E26" s="157"/>
      <c r="F26" s="157"/>
    </row>
    <row r="27" spans="1:6" ht="12.75">
      <c r="A27" s="372" t="s">
        <v>227</v>
      </c>
      <c r="B27" s="372" t="s">
        <v>39</v>
      </c>
      <c r="C27" s="91">
        <v>0.3055555555555555</v>
      </c>
      <c r="D27" s="91">
        <v>0.4930555555555556</v>
      </c>
      <c r="E27" s="91">
        <v>0.5555555555555556</v>
      </c>
      <c r="F27" s="91">
        <v>0.65625</v>
      </c>
    </row>
    <row r="28" spans="1:6" ht="13.5" thickBot="1">
      <c r="A28" s="364"/>
      <c r="B28" s="371"/>
      <c r="C28" s="92">
        <f>C27+TIME(0,10,0)</f>
        <v>0.31249999999999994</v>
      </c>
      <c r="D28" s="92">
        <f>D27+TIME(0,10,0)</f>
        <v>0.5</v>
      </c>
      <c r="E28" s="92">
        <f>E27+TIME(0,10,0)</f>
        <v>0.5625</v>
      </c>
      <c r="F28" s="92">
        <f>F27+TIME(0,10,0)</f>
        <v>0.6631944444444444</v>
      </c>
    </row>
    <row r="29" spans="1:6" ht="12.75">
      <c r="A29" s="366" t="s">
        <v>229</v>
      </c>
      <c r="B29" s="366"/>
      <c r="C29" s="243"/>
      <c r="D29" s="91">
        <f>D28+TIME(0,65,0)</f>
        <v>0.5451388888888888</v>
      </c>
      <c r="E29" s="384"/>
      <c r="F29" s="243"/>
    </row>
    <row r="30" spans="1:6" ht="13.5" thickBot="1">
      <c r="A30" s="371"/>
      <c r="B30" s="365"/>
      <c r="C30" s="244"/>
      <c r="D30" s="92">
        <f>D29+TIME(0,5,0)</f>
        <v>0.548611111111111</v>
      </c>
      <c r="E30" s="385"/>
      <c r="F30" s="244"/>
    </row>
    <row r="31" spans="1:6" ht="12.75">
      <c r="A31" s="372" t="s">
        <v>136</v>
      </c>
      <c r="B31" s="372"/>
      <c r="C31" s="91">
        <f>C28+TIME(0,29,0)</f>
        <v>0.3326388888888888</v>
      </c>
      <c r="D31" s="91">
        <f>D30+TIME(0,65,0)</f>
        <v>0.5937499999999999</v>
      </c>
      <c r="E31" s="91">
        <f>E28+TIME(0,29,0)</f>
        <v>0.5826388888888889</v>
      </c>
      <c r="F31" s="91">
        <f>F28+TIME(0,29,0)</f>
        <v>0.6833333333333333</v>
      </c>
    </row>
    <row r="32" spans="1:6" ht="13.5" thickBot="1">
      <c r="A32" s="364"/>
      <c r="B32" s="371"/>
      <c r="C32" s="92">
        <f>C31+TIME(0,10,0)</f>
        <v>0.33958333333333324</v>
      </c>
      <c r="D32" s="92">
        <f>D31+TIME(0,5,0)</f>
        <v>0.5972222222222221</v>
      </c>
      <c r="E32" s="92">
        <f>E31+TIME(0,1,0)</f>
        <v>0.5833333333333334</v>
      </c>
      <c r="F32" s="92">
        <f>F31+TIME(0,1,0)</f>
        <v>0.6840277777777778</v>
      </c>
    </row>
    <row r="33" spans="1:6" ht="12.75">
      <c r="A33" s="366" t="s">
        <v>230</v>
      </c>
      <c r="B33" s="366"/>
      <c r="C33" s="243"/>
      <c r="D33" s="91">
        <f>D32+TIME(0,5,0)</f>
        <v>0.6006944444444443</v>
      </c>
      <c r="E33" s="243"/>
      <c r="F33" s="243"/>
    </row>
    <row r="34" spans="1:6" ht="13.5" thickBot="1">
      <c r="A34" s="371"/>
      <c r="B34" s="365"/>
      <c r="C34" s="244"/>
      <c r="D34" s="92">
        <f>D33+TIME(0,5,0)</f>
        <v>0.6041666666666665</v>
      </c>
      <c r="E34" s="244"/>
      <c r="F34" s="244"/>
    </row>
    <row r="35" spans="1:6" ht="12.75">
      <c r="A35" s="366" t="s">
        <v>222</v>
      </c>
      <c r="B35" s="366" t="s">
        <v>39</v>
      </c>
      <c r="C35" s="91">
        <f>C32+TIME(0,35,0)</f>
        <v>0.3638888888888888</v>
      </c>
      <c r="D35" s="245"/>
      <c r="E35" s="384"/>
      <c r="F35" s="91">
        <f>F32+TIME(0,35,0)</f>
        <v>0.7083333333333334</v>
      </c>
    </row>
    <row r="36" spans="1:6" ht="13.5" thickBot="1">
      <c r="A36" s="371"/>
      <c r="B36" s="365"/>
      <c r="C36" s="97">
        <f>C35+TIME(0,5,0)</f>
        <v>0.367361111111111</v>
      </c>
      <c r="D36" s="246"/>
      <c r="E36" s="385"/>
      <c r="F36" s="97">
        <f>F35+TIME(0,0,0)</f>
        <v>0.7083333333333334</v>
      </c>
    </row>
    <row r="37" spans="1:6" ht="12.75">
      <c r="A37" s="372" t="s">
        <v>17</v>
      </c>
      <c r="B37" s="366" t="s">
        <v>21</v>
      </c>
      <c r="C37" s="91">
        <f>C36+TIME(0,55,0)</f>
        <v>0.40555555555555545</v>
      </c>
      <c r="D37" s="91">
        <f>D34+TIME(0,80,0)</f>
        <v>0.6597222222222221</v>
      </c>
      <c r="E37" s="91">
        <f>E32+TIME(0,90,0)</f>
        <v>0.6458333333333334</v>
      </c>
      <c r="F37" s="91">
        <f>F36+TIME(0,55,0)</f>
        <v>0.7465277777777778</v>
      </c>
    </row>
    <row r="38" spans="1:6" ht="13.5" thickBot="1">
      <c r="A38" s="371"/>
      <c r="B38" s="365"/>
      <c r="C38" s="92">
        <f>C37+TIME(0,26,0)</f>
        <v>0.423611111111111</v>
      </c>
      <c r="D38" s="92">
        <f>D37+TIME(0,30,0)</f>
        <v>0.6805555555555555</v>
      </c>
      <c r="E38" s="92">
        <f>E37+TIME(0,10,0)</f>
        <v>0.6527777777777778</v>
      </c>
      <c r="F38" s="92">
        <f>F37+TIME(0,15,0)</f>
        <v>0.7569444444444444</v>
      </c>
    </row>
    <row r="39" spans="1:6" ht="12.75">
      <c r="A39" s="372" t="s">
        <v>30</v>
      </c>
      <c r="B39" s="366" t="s">
        <v>114</v>
      </c>
      <c r="C39" s="384"/>
      <c r="D39" s="384"/>
      <c r="E39" s="18">
        <f>E38+TIME(0,40,0)</f>
        <v>0.6805555555555556</v>
      </c>
      <c r="F39" s="384"/>
    </row>
    <row r="40" spans="1:6" ht="13.5" thickBot="1">
      <c r="A40" s="367"/>
      <c r="B40" s="367"/>
      <c r="C40" s="386"/>
      <c r="D40" s="386"/>
      <c r="E40" s="20">
        <f>E39+TIME(0,5,0)</f>
        <v>0.6840277777777778</v>
      </c>
      <c r="F40" s="386"/>
    </row>
    <row r="41" spans="1:6" ht="12.75">
      <c r="A41" s="372" t="s">
        <v>11</v>
      </c>
      <c r="B41" s="366" t="s">
        <v>21</v>
      </c>
      <c r="C41" s="91">
        <f>C38+TIME(0,110,0)</f>
        <v>0.4999999999999999</v>
      </c>
      <c r="D41" s="91">
        <f>D38+TIME(0,109,0)</f>
        <v>0.7562499999999999</v>
      </c>
      <c r="E41" s="18">
        <f>E40+TIME(1,15,0)</f>
        <v>0.7361111111111112</v>
      </c>
      <c r="F41" s="91">
        <f>F38+TIME(0,110,0)</f>
        <v>0.8333333333333333</v>
      </c>
    </row>
    <row r="42" spans="1:6" ht="13.5" thickBot="1">
      <c r="A42" s="367"/>
      <c r="B42" s="367"/>
      <c r="C42" s="92">
        <f>C41+TIME(0,5,0)</f>
        <v>0.5034722222222221</v>
      </c>
      <c r="D42" s="92">
        <f>D41+TIME(0,5,0)</f>
        <v>0.7597222222222221</v>
      </c>
      <c r="E42" s="20">
        <f>E41+TIME(0,5,0)</f>
        <v>0.7395833333333334</v>
      </c>
      <c r="F42" s="92">
        <f>F41+TIME(0,5,0)</f>
        <v>0.8368055555555555</v>
      </c>
    </row>
    <row r="45" spans="1:15" s="4" customFormat="1" ht="25.5" customHeight="1">
      <c r="A45" s="320" t="s">
        <v>25</v>
      </c>
      <c r="B45" s="320"/>
      <c r="C45" s="320"/>
      <c r="D45" s="293">
        <v>40082</v>
      </c>
      <c r="E45" s="293"/>
      <c r="F45" s="66"/>
      <c r="G45" s="66"/>
      <c r="H45" s="66"/>
      <c r="I45" s="67"/>
      <c r="J45" s="16"/>
      <c r="K45" s="16"/>
      <c r="L45" s="16"/>
      <c r="M45" s="39"/>
      <c r="N45" s="39"/>
      <c r="O45" s="39"/>
    </row>
    <row r="46" spans="1:12" s="4" customFormat="1" ht="12.75" customHeight="1">
      <c r="A46" s="305" t="s">
        <v>35</v>
      </c>
      <c r="B46" s="305"/>
      <c r="C46" s="305"/>
      <c r="D46" s="305"/>
      <c r="E46" s="305"/>
      <c r="F46" s="152"/>
      <c r="G46" s="152"/>
      <c r="H46" s="152"/>
      <c r="I46" s="152"/>
      <c r="J46" s="152"/>
      <c r="K46" s="152"/>
      <c r="L46" s="152"/>
    </row>
    <row r="47" spans="1:5" s="4" customFormat="1" ht="12.75">
      <c r="A47" s="305"/>
      <c r="B47" s="305"/>
      <c r="C47" s="305"/>
      <c r="D47" s="305"/>
      <c r="E47" s="305"/>
    </row>
  </sheetData>
  <sheetProtection/>
  <mergeCells count="45">
    <mergeCell ref="A39:A40"/>
    <mergeCell ref="B39:B40"/>
    <mergeCell ref="A5:B5"/>
    <mergeCell ref="A6:B6"/>
    <mergeCell ref="A1:E1"/>
    <mergeCell ref="A2:B2"/>
    <mergeCell ref="A3:B3"/>
    <mergeCell ref="A4:B4"/>
    <mergeCell ref="C2:E2"/>
    <mergeCell ref="A13:A14"/>
    <mergeCell ref="B13:B14"/>
    <mergeCell ref="A15:A16"/>
    <mergeCell ref="B15:B16"/>
    <mergeCell ref="A7:B7"/>
    <mergeCell ref="A9:A10"/>
    <mergeCell ref="B9:B10"/>
    <mergeCell ref="A11:A12"/>
    <mergeCell ref="B11:B12"/>
    <mergeCell ref="A31:A32"/>
    <mergeCell ref="B31:B32"/>
    <mergeCell ref="A33:A34"/>
    <mergeCell ref="A22:B22"/>
    <mergeCell ref="A41:A42"/>
    <mergeCell ref="B41:B42"/>
    <mergeCell ref="A46:E47"/>
    <mergeCell ref="A45:C45"/>
    <mergeCell ref="D45:E45"/>
    <mergeCell ref="A37:A38"/>
    <mergeCell ref="B37:B38"/>
    <mergeCell ref="A23:B23"/>
    <mergeCell ref="A24:B24"/>
    <mergeCell ref="A25:B25"/>
    <mergeCell ref="A27:A28"/>
    <mergeCell ref="B27:B28"/>
    <mergeCell ref="A35:A36"/>
    <mergeCell ref="B33:B34"/>
    <mergeCell ref="B35:B36"/>
    <mergeCell ref="A29:A30"/>
    <mergeCell ref="B29:B30"/>
    <mergeCell ref="A17:A18"/>
    <mergeCell ref="B17:B18"/>
    <mergeCell ref="A19:E19"/>
    <mergeCell ref="A20:B20"/>
    <mergeCell ref="A21:B21"/>
    <mergeCell ref="C20:E20"/>
  </mergeCells>
  <hyperlinks>
    <hyperlink ref="A46" r:id="rId1" display="mailto:mopt82@mail.ru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zoomScalePageLayoutView="0" workbookViewId="0" topLeftCell="A19">
      <selection activeCell="F36" sqref="F36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4" width="19.875" style="1" customWidth="1"/>
  </cols>
  <sheetData>
    <row r="1" spans="1:8" s="153" customFormat="1" ht="18" customHeight="1" thickBot="1">
      <c r="A1" s="323" t="s">
        <v>233</v>
      </c>
      <c r="B1" s="324"/>
      <c r="C1" s="324"/>
      <c r="D1" s="325"/>
      <c r="E1" s="166"/>
      <c r="F1" s="166"/>
      <c r="G1" s="166"/>
      <c r="H1" s="166"/>
    </row>
    <row r="2" spans="1:4" s="5" customFormat="1" ht="13.5" thickBot="1">
      <c r="A2" s="276" t="s">
        <v>14</v>
      </c>
      <c r="B2" s="277"/>
      <c r="C2" s="368">
        <v>526</v>
      </c>
      <c r="D2" s="370"/>
    </row>
    <row r="3" spans="1:4" s="6" customFormat="1" ht="13.5" customHeight="1" thickBot="1">
      <c r="A3" s="276" t="s">
        <v>15</v>
      </c>
      <c r="B3" s="277"/>
      <c r="C3" s="225">
        <v>1</v>
      </c>
      <c r="D3" s="231">
        <v>2</v>
      </c>
    </row>
    <row r="4" spans="1:9" s="2" customFormat="1" ht="35.25" customHeight="1" thickBot="1">
      <c r="A4" s="276" t="s">
        <v>12</v>
      </c>
      <c r="B4" s="277"/>
      <c r="C4" s="234" t="s">
        <v>155</v>
      </c>
      <c r="D4" s="232" t="s">
        <v>231</v>
      </c>
      <c r="E4" s="167"/>
      <c r="F4" s="167"/>
      <c r="G4" s="167"/>
      <c r="H4" s="167"/>
      <c r="I4" s="167"/>
    </row>
    <row r="5" spans="1:4" s="2" customFormat="1" ht="12" thickBot="1">
      <c r="A5" s="276" t="s">
        <v>13</v>
      </c>
      <c r="B5" s="277"/>
      <c r="C5" s="226">
        <v>39448</v>
      </c>
      <c r="D5" s="233">
        <v>39814</v>
      </c>
    </row>
    <row r="6" spans="1:4" s="6" customFormat="1" ht="13.5" customHeight="1" thickBot="1">
      <c r="A6" s="276" t="s">
        <v>16</v>
      </c>
      <c r="B6" s="277"/>
      <c r="C6" s="225">
        <v>1</v>
      </c>
      <c r="D6" s="231">
        <v>1</v>
      </c>
    </row>
    <row r="7" spans="1:4" s="6" customFormat="1" ht="13.5" customHeight="1" thickBot="1">
      <c r="A7" s="276" t="s">
        <v>23</v>
      </c>
      <c r="B7" s="277"/>
      <c r="C7" s="8" t="s">
        <v>24</v>
      </c>
      <c r="D7" s="8" t="s">
        <v>24</v>
      </c>
    </row>
    <row r="8" spans="1:4" s="6" customFormat="1" ht="12" thickBot="1">
      <c r="A8" s="9" t="s">
        <v>19</v>
      </c>
      <c r="B8" s="10" t="s">
        <v>20</v>
      </c>
      <c r="C8" s="321" t="s">
        <v>26</v>
      </c>
      <c r="D8" s="322"/>
    </row>
    <row r="9" spans="1:4" ht="12.75">
      <c r="A9" s="366" t="s">
        <v>11</v>
      </c>
      <c r="B9" s="366" t="s">
        <v>21</v>
      </c>
      <c r="C9" s="236">
        <v>0.37847222222222227</v>
      </c>
      <c r="D9" s="237">
        <v>0.6180555555555556</v>
      </c>
    </row>
    <row r="10" spans="1:4" ht="13.5" thickBot="1">
      <c r="A10" s="371"/>
      <c r="B10" s="371"/>
      <c r="C10" s="80">
        <f>C9+TIME(0,10,0)</f>
        <v>0.3854166666666667</v>
      </c>
      <c r="D10" s="92">
        <f>D9+TIME(0,10,0)</f>
        <v>0.625</v>
      </c>
    </row>
    <row r="11" spans="1:4" ht="12.75">
      <c r="A11" s="372" t="s">
        <v>30</v>
      </c>
      <c r="B11" s="372" t="s">
        <v>114</v>
      </c>
      <c r="C11" s="75">
        <f>C10+TIME(1,15,0)</f>
        <v>0.4375</v>
      </c>
      <c r="D11" s="91">
        <f>D10+TIME(0,65,0)</f>
        <v>0.6701388888888888</v>
      </c>
    </row>
    <row r="12" spans="1:4" ht="13.5" thickBot="1">
      <c r="A12" s="371"/>
      <c r="B12" s="371"/>
      <c r="C12" s="75">
        <f>C11+TIME(0,5,0)</f>
        <v>0.4409722222222222</v>
      </c>
      <c r="D12" s="92">
        <f>D11+TIME(0,5,0)</f>
        <v>0.673611111111111</v>
      </c>
    </row>
    <row r="13" spans="1:4" ht="12.75">
      <c r="A13" s="372" t="s">
        <v>210</v>
      </c>
      <c r="B13" s="372"/>
      <c r="C13" s="191">
        <f>C12+TIME(1,25,0)</f>
        <v>0.5</v>
      </c>
      <c r="D13" s="228">
        <v>0.4270833333333333</v>
      </c>
    </row>
    <row r="14" spans="1:4" ht="13.5" thickBot="1">
      <c r="A14" s="364"/>
      <c r="B14" s="364"/>
      <c r="C14" s="80">
        <f>C13+TIME(0,5,0)</f>
        <v>0.5034722222222222</v>
      </c>
      <c r="D14" s="238">
        <v>0.4305555555555556</v>
      </c>
    </row>
    <row r="15" spans="1:4" ht="12.75">
      <c r="A15" s="366" t="s">
        <v>213</v>
      </c>
      <c r="B15" s="366" t="s">
        <v>39</v>
      </c>
      <c r="C15" s="257"/>
      <c r="D15" s="228">
        <v>0.8472222222222222</v>
      </c>
    </row>
    <row r="16" spans="1:4" ht="13.5" thickBot="1">
      <c r="A16" s="364"/>
      <c r="B16" s="367"/>
      <c r="C16" s="258"/>
      <c r="D16" s="240">
        <v>0.8506944444444445</v>
      </c>
    </row>
    <row r="17" spans="1:4" ht="12.75">
      <c r="A17" s="364"/>
      <c r="B17" s="366" t="s">
        <v>211</v>
      </c>
      <c r="C17" s="171">
        <f>C14+TIME(0,55,0)</f>
        <v>0.5416666666666666</v>
      </c>
      <c r="D17" s="227">
        <v>0.8923611111111112</v>
      </c>
    </row>
    <row r="18" spans="1:4" ht="13.5" thickBot="1">
      <c r="A18" s="367"/>
      <c r="B18" s="367"/>
      <c r="C18" s="75">
        <f>C17+TIME(0,5,0)</f>
        <v>0.5451388888888888</v>
      </c>
      <c r="D18" s="238">
        <v>0.8958333333333334</v>
      </c>
    </row>
    <row r="19" spans="1:8" s="153" customFormat="1" ht="18" customHeight="1" thickBot="1">
      <c r="A19" s="323" t="s">
        <v>232</v>
      </c>
      <c r="B19" s="324"/>
      <c r="C19" s="324"/>
      <c r="D19" s="325"/>
      <c r="E19" s="166"/>
      <c r="F19" s="166"/>
      <c r="G19" s="166"/>
      <c r="H19" s="166"/>
    </row>
    <row r="20" spans="1:4" s="5" customFormat="1" ht="13.5" thickBot="1">
      <c r="A20" s="276" t="s">
        <v>14</v>
      </c>
      <c r="B20" s="277"/>
      <c r="C20" s="368">
        <v>526</v>
      </c>
      <c r="D20" s="370"/>
    </row>
    <row r="21" spans="1:4" s="6" customFormat="1" ht="13.5" customHeight="1" thickBot="1">
      <c r="A21" s="276" t="s">
        <v>15</v>
      </c>
      <c r="B21" s="277"/>
      <c r="C21" s="231">
        <v>2</v>
      </c>
      <c r="D21" s="231">
        <v>1</v>
      </c>
    </row>
    <row r="22" spans="1:9" s="2" customFormat="1" ht="37.5" customHeight="1" thickBot="1">
      <c r="A22" s="276" t="s">
        <v>12</v>
      </c>
      <c r="B22" s="277"/>
      <c r="C22" s="232" t="s">
        <v>231</v>
      </c>
      <c r="D22" s="232" t="s">
        <v>155</v>
      </c>
      <c r="E22" s="167"/>
      <c r="F22" s="167"/>
      <c r="G22" s="167"/>
      <c r="H22" s="167"/>
      <c r="I22" s="167"/>
    </row>
    <row r="23" spans="1:4" s="2" customFormat="1" ht="12" thickBot="1">
      <c r="A23" s="276" t="s">
        <v>13</v>
      </c>
      <c r="B23" s="277"/>
      <c r="C23" s="233">
        <v>39814</v>
      </c>
      <c r="D23" s="233">
        <v>39448</v>
      </c>
    </row>
    <row r="24" spans="1:4" s="6" customFormat="1" ht="13.5" customHeight="1" thickBot="1">
      <c r="A24" s="276" t="s">
        <v>16</v>
      </c>
      <c r="B24" s="277"/>
      <c r="C24" s="231">
        <v>1</v>
      </c>
      <c r="D24" s="231">
        <v>1</v>
      </c>
    </row>
    <row r="25" spans="1:4" s="6" customFormat="1" ht="13.5" customHeight="1" thickBot="1">
      <c r="A25" s="276" t="s">
        <v>23</v>
      </c>
      <c r="B25" s="277"/>
      <c r="C25" s="8" t="s">
        <v>24</v>
      </c>
      <c r="D25" s="8" t="s">
        <v>24</v>
      </c>
    </row>
    <row r="26" spans="1:4" s="6" customFormat="1" ht="12" thickBot="1">
      <c r="A26" s="9" t="s">
        <v>19</v>
      </c>
      <c r="B26" s="10" t="s">
        <v>20</v>
      </c>
      <c r="C26" s="321" t="s">
        <v>26</v>
      </c>
      <c r="D26" s="322"/>
    </row>
    <row r="27" spans="1:4" ht="12.75">
      <c r="A27" s="366" t="s">
        <v>213</v>
      </c>
      <c r="B27" s="366" t="s">
        <v>211</v>
      </c>
      <c r="C27" s="237">
        <v>0.25</v>
      </c>
      <c r="D27" s="241">
        <v>0.6180555555555556</v>
      </c>
    </row>
    <row r="28" spans="1:4" ht="13.5" thickBot="1">
      <c r="A28" s="364"/>
      <c r="B28" s="367"/>
      <c r="C28" s="75">
        <f>C27+TIME(0,10,0)</f>
        <v>0.2569444444444444</v>
      </c>
      <c r="D28" s="75">
        <f>D27+TIME(0,10,0)</f>
        <v>0.625</v>
      </c>
    </row>
    <row r="29" spans="1:4" ht="12.75">
      <c r="A29" s="364"/>
      <c r="B29" s="366" t="s">
        <v>39</v>
      </c>
      <c r="C29" s="191">
        <f>C28+TIME(0,5,0)</f>
        <v>0.26041666666666663</v>
      </c>
      <c r="D29" s="259"/>
    </row>
    <row r="30" spans="1:4" ht="13.5" thickBot="1">
      <c r="A30" s="367"/>
      <c r="B30" s="367"/>
      <c r="C30" s="80">
        <f>C29+TIME(0,5,0)</f>
        <v>0.26388888888888884</v>
      </c>
      <c r="D30" s="260"/>
    </row>
    <row r="31" spans="1:4" ht="12.75">
      <c r="A31" s="366" t="s">
        <v>210</v>
      </c>
      <c r="B31" s="366"/>
      <c r="C31" s="191">
        <f>C30+TIME(0,50,0)</f>
        <v>0.29861111111111105</v>
      </c>
      <c r="D31" s="191">
        <f>D28+TIME(0,55,0)</f>
        <v>0.6631944444444444</v>
      </c>
    </row>
    <row r="32" spans="1:4" ht="13.5" thickBot="1">
      <c r="A32" s="371"/>
      <c r="B32" s="365"/>
      <c r="C32" s="80">
        <f>C31+TIME(0,10,0)</f>
        <v>0.30555555555555547</v>
      </c>
      <c r="D32" s="80">
        <f>D31+TIME(0,10,0)</f>
        <v>0.6701388888888888</v>
      </c>
    </row>
    <row r="33" spans="1:4" ht="12.75">
      <c r="A33" s="372" t="s">
        <v>30</v>
      </c>
      <c r="B33" s="366" t="s">
        <v>114</v>
      </c>
      <c r="C33" s="191">
        <f>C32+TIME(1,25,0)</f>
        <v>0.36458333333333326</v>
      </c>
      <c r="D33" s="191">
        <f>D32+TIME(1,25,0)</f>
        <v>0.7291666666666666</v>
      </c>
    </row>
    <row r="34" spans="1:4" ht="13.5" thickBot="1">
      <c r="A34" s="371"/>
      <c r="B34" s="365"/>
      <c r="C34" s="80">
        <f>C33+TIME(0,10,0)</f>
        <v>0.3715277777777777</v>
      </c>
      <c r="D34" s="80">
        <f>D33+TIME(0,10,0)</f>
        <v>0.736111111111111</v>
      </c>
    </row>
    <row r="35" spans="1:4" ht="12.75">
      <c r="A35" s="372" t="s">
        <v>11</v>
      </c>
      <c r="B35" s="366" t="s">
        <v>21</v>
      </c>
      <c r="C35" s="171">
        <f>C34+TIME(1,15,0)</f>
        <v>0.423611111111111</v>
      </c>
      <c r="D35" s="171">
        <f>D34+TIME(1,15,0)</f>
        <v>0.7881944444444444</v>
      </c>
    </row>
    <row r="36" spans="1:4" ht="13.5" thickBot="1">
      <c r="A36" s="371"/>
      <c r="B36" s="367"/>
      <c r="C36" s="80">
        <f>C35+TIME(0,5,0)</f>
        <v>0.4270833333333332</v>
      </c>
      <c r="D36" s="80">
        <f>D35+TIME(0,5,0)</f>
        <v>0.7916666666666666</v>
      </c>
    </row>
    <row r="38" spans="1:4" ht="12.75">
      <c r="A38" s="363"/>
      <c r="B38" s="363"/>
      <c r="C38" s="363"/>
      <c r="D38" s="363"/>
    </row>
    <row r="39" spans="1:4" ht="12.75">
      <c r="A39" s="363"/>
      <c r="B39" s="363"/>
      <c r="C39" s="363"/>
      <c r="D39" s="363"/>
    </row>
    <row r="42" spans="1:15" s="4" customFormat="1" ht="25.5" customHeight="1">
      <c r="A42" s="295" t="s">
        <v>25</v>
      </c>
      <c r="B42" s="295"/>
      <c r="C42" s="295"/>
      <c r="D42" s="34">
        <v>40082</v>
      </c>
      <c r="E42" s="66"/>
      <c r="F42" s="66"/>
      <c r="G42" s="66"/>
      <c r="I42" s="67"/>
      <c r="J42" s="16"/>
      <c r="K42" s="16"/>
      <c r="L42" s="16"/>
      <c r="M42" s="39"/>
      <c r="N42" s="39"/>
      <c r="O42" s="39"/>
    </row>
    <row r="43" spans="1:12" s="4" customFormat="1" ht="12.75" customHeight="1">
      <c r="A43" s="305" t="s">
        <v>35</v>
      </c>
      <c r="B43" s="305"/>
      <c r="C43" s="305"/>
      <c r="D43" s="305"/>
      <c r="E43" s="152"/>
      <c r="F43" s="152"/>
      <c r="G43" s="152"/>
      <c r="H43" s="152"/>
      <c r="I43" s="152"/>
      <c r="J43" s="152"/>
      <c r="K43" s="152"/>
      <c r="L43" s="152"/>
    </row>
    <row r="44" spans="1:4" s="4" customFormat="1" ht="12.75">
      <c r="A44" s="305"/>
      <c r="B44" s="305"/>
      <c r="C44" s="305"/>
      <c r="D44" s="305"/>
    </row>
  </sheetData>
  <sheetProtection/>
  <mergeCells count="39">
    <mergeCell ref="A4:B4"/>
    <mergeCell ref="A5:B5"/>
    <mergeCell ref="A6:B6"/>
    <mergeCell ref="A7:B7"/>
    <mergeCell ref="A1:D1"/>
    <mergeCell ref="A2:B2"/>
    <mergeCell ref="C2:D2"/>
    <mergeCell ref="A3:B3"/>
    <mergeCell ref="C8:D8"/>
    <mergeCell ref="A9:A10"/>
    <mergeCell ref="B9:B10"/>
    <mergeCell ref="A13:A14"/>
    <mergeCell ref="B13:B14"/>
    <mergeCell ref="A11:A12"/>
    <mergeCell ref="B11:B12"/>
    <mergeCell ref="B15:B16"/>
    <mergeCell ref="B17:B18"/>
    <mergeCell ref="C26:D26"/>
    <mergeCell ref="B27:B28"/>
    <mergeCell ref="A19:D19"/>
    <mergeCell ref="A20:B20"/>
    <mergeCell ref="C20:D20"/>
    <mergeCell ref="A21:B21"/>
    <mergeCell ref="A22:B22"/>
    <mergeCell ref="A23:B23"/>
    <mergeCell ref="A35:A36"/>
    <mergeCell ref="B35:B36"/>
    <mergeCell ref="A24:B24"/>
    <mergeCell ref="A25:B25"/>
    <mergeCell ref="A38:D39"/>
    <mergeCell ref="A42:C42"/>
    <mergeCell ref="A43:D44"/>
    <mergeCell ref="A15:A18"/>
    <mergeCell ref="A27:A30"/>
    <mergeCell ref="B29:B30"/>
    <mergeCell ref="A31:A32"/>
    <mergeCell ref="B31:B32"/>
    <mergeCell ref="A33:A34"/>
    <mergeCell ref="B33:B34"/>
  </mergeCells>
  <hyperlinks>
    <hyperlink ref="A43" r:id="rId1" display="mailto:mopt82@mail.ru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E12" sqref="E12"/>
    </sheetView>
  </sheetViews>
  <sheetFormatPr defaultColWidth="12.00390625" defaultRowHeight="12.75"/>
  <cols>
    <col min="1" max="1" width="25.625" style="4" bestFit="1" customWidth="1"/>
    <col min="2" max="2" width="12.75390625" style="4" bestFit="1" customWidth="1"/>
    <col min="3" max="5" width="14.75390625" style="16" customWidth="1"/>
    <col min="6" max="6" width="4.875" style="4" bestFit="1" customWidth="1"/>
    <col min="7" max="7" width="5.125" style="4" bestFit="1" customWidth="1"/>
    <col min="8" max="8" width="4.875" style="4" bestFit="1" customWidth="1"/>
    <col min="9" max="9" width="5.125" style="4" bestFit="1" customWidth="1"/>
    <col min="10" max="16384" width="12.00390625" style="4" customWidth="1"/>
  </cols>
  <sheetData>
    <row r="1" spans="1:7" s="153" customFormat="1" ht="18" customHeight="1" thickBot="1">
      <c r="A1" s="323" t="s">
        <v>234</v>
      </c>
      <c r="B1" s="324"/>
      <c r="C1" s="324"/>
      <c r="D1" s="324"/>
      <c r="E1" s="325"/>
      <c r="F1" s="166"/>
      <c r="G1" s="166"/>
    </row>
    <row r="2" spans="1:5" s="5" customFormat="1" ht="13.5" thickBot="1">
      <c r="A2" s="276" t="s">
        <v>14</v>
      </c>
      <c r="B2" s="277"/>
      <c r="C2" s="290">
        <v>527</v>
      </c>
      <c r="D2" s="291"/>
      <c r="E2" s="292"/>
    </row>
    <row r="3" spans="1:5" s="6" customFormat="1" ht="13.5" customHeight="1" thickBot="1">
      <c r="A3" s="276" t="s">
        <v>15</v>
      </c>
      <c r="B3" s="277"/>
      <c r="C3" s="154">
        <v>3</v>
      </c>
      <c r="D3" s="101">
        <v>1</v>
      </c>
      <c r="E3" s="101" t="s">
        <v>167</v>
      </c>
    </row>
    <row r="4" spans="1:8" s="2" customFormat="1" ht="33.75" customHeight="1" thickBot="1">
      <c r="A4" s="276" t="s">
        <v>12</v>
      </c>
      <c r="B4" s="277"/>
      <c r="C4" s="184" t="s">
        <v>155</v>
      </c>
      <c r="D4" s="194" t="s">
        <v>237</v>
      </c>
      <c r="E4" s="194" t="s">
        <v>237</v>
      </c>
      <c r="F4" s="167"/>
      <c r="G4" s="167"/>
      <c r="H4" s="167"/>
    </row>
    <row r="5" spans="1:5" s="2" customFormat="1" ht="12" thickBot="1">
      <c r="A5" s="276" t="s">
        <v>13</v>
      </c>
      <c r="B5" s="277"/>
      <c r="C5" s="7"/>
      <c r="D5" s="101"/>
      <c r="E5" s="101"/>
    </row>
    <row r="6" spans="1:5" s="6" customFormat="1" ht="13.5" customHeight="1" thickBot="1">
      <c r="A6" s="276" t="s">
        <v>16</v>
      </c>
      <c r="B6" s="277"/>
      <c r="C6" s="8">
        <v>1</v>
      </c>
      <c r="D6" s="101">
        <v>1</v>
      </c>
      <c r="E6" s="101">
        <v>1</v>
      </c>
    </row>
    <row r="7" spans="1:5" s="6" customFormat="1" ht="13.5" customHeight="1" thickBot="1">
      <c r="A7" s="276" t="s">
        <v>23</v>
      </c>
      <c r="B7" s="277"/>
      <c r="C7" s="8" t="s">
        <v>74</v>
      </c>
      <c r="D7" s="101" t="s">
        <v>24</v>
      </c>
      <c r="E7" s="101" t="s">
        <v>235</v>
      </c>
    </row>
    <row r="8" spans="1:5" s="6" customFormat="1" ht="13.5" customHeight="1" thickBot="1">
      <c r="A8" s="9" t="s">
        <v>19</v>
      </c>
      <c r="B8" s="10" t="s">
        <v>20</v>
      </c>
      <c r="C8" s="321" t="s">
        <v>26</v>
      </c>
      <c r="D8" s="351"/>
      <c r="E8" s="322"/>
    </row>
    <row r="9" spans="1:5" s="3" customFormat="1" ht="11.25">
      <c r="A9" s="327" t="s">
        <v>11</v>
      </c>
      <c r="B9" s="327" t="s">
        <v>21</v>
      </c>
      <c r="C9" s="96">
        <v>0.4583333333333333</v>
      </c>
      <c r="D9" s="96">
        <v>0.5416666666666666</v>
      </c>
      <c r="E9" s="96">
        <v>0.576388888888889</v>
      </c>
    </row>
    <row r="10" spans="1:5" s="3" customFormat="1" ht="12" thickBot="1">
      <c r="A10" s="328"/>
      <c r="B10" s="328"/>
      <c r="C10" s="97">
        <f>C9+TIME(0,10,0)</f>
        <v>0.46527777777777773</v>
      </c>
      <c r="D10" s="97">
        <f>D9+TIME(0,10,0)</f>
        <v>0.548611111111111</v>
      </c>
      <c r="E10" s="97">
        <f>E9+TIME(0,10,0)</f>
        <v>0.5833333333333334</v>
      </c>
    </row>
    <row r="11" spans="1:5" s="3" customFormat="1" ht="11.25">
      <c r="A11" s="331" t="s">
        <v>17</v>
      </c>
      <c r="B11" s="327" t="s">
        <v>21</v>
      </c>
      <c r="C11" s="91">
        <f>C10+TIME(0,110,0)</f>
        <v>0.5416666666666666</v>
      </c>
      <c r="D11" s="91">
        <f>D10+TIME(0,110,0)</f>
        <v>0.6249999999999999</v>
      </c>
      <c r="E11" s="91">
        <f>E10+TIME(0,110,0)</f>
        <v>0.6597222222222222</v>
      </c>
    </row>
    <row r="12" spans="1:5" s="3" customFormat="1" ht="12" thickBot="1">
      <c r="A12" s="328"/>
      <c r="B12" s="328"/>
      <c r="C12" s="92">
        <f>C11+TIME(0,15,0)</f>
        <v>0.5520833333333333</v>
      </c>
      <c r="D12" s="92">
        <f>D11+TIME(0,15,0)</f>
        <v>0.6354166666666665</v>
      </c>
      <c r="E12" s="92">
        <f>E11+TIME(0,15,0)</f>
        <v>0.6701388888888888</v>
      </c>
    </row>
    <row r="13" spans="1:5" s="3" customFormat="1" ht="11.25">
      <c r="A13" s="332" t="s">
        <v>38</v>
      </c>
      <c r="B13" s="327" t="s">
        <v>39</v>
      </c>
      <c r="C13" s="96">
        <f>C12+TIME(1,37,0)</f>
        <v>0.6194444444444444</v>
      </c>
      <c r="D13" s="96">
        <f>D12+TIME(1,22,0)</f>
        <v>0.692361111111111</v>
      </c>
      <c r="E13" s="96">
        <f>E12+TIME(1,38,0)</f>
        <v>0.7381944444444444</v>
      </c>
    </row>
    <row r="14" spans="1:5" s="3" customFormat="1" ht="12" thickBot="1">
      <c r="A14" s="333"/>
      <c r="B14" s="328"/>
      <c r="C14" s="92">
        <f>C13+TIME(0,5,0)</f>
        <v>0.6229166666666666</v>
      </c>
      <c r="D14" s="92">
        <f>D13+TIME(0,5,0)</f>
        <v>0.6958333333333332</v>
      </c>
      <c r="E14" s="92">
        <f>E13+TIME(0,5,0)</f>
        <v>0.7416666666666666</v>
      </c>
    </row>
    <row r="15" spans="1:5" s="3" customFormat="1" ht="11.25">
      <c r="A15" s="331" t="s">
        <v>40</v>
      </c>
      <c r="B15" s="327" t="s">
        <v>39</v>
      </c>
      <c r="C15" s="96">
        <f>C14+TIME(0,23,0)</f>
        <v>0.6388888888888888</v>
      </c>
      <c r="D15" s="96">
        <f>D14+TIME(0,23,0)</f>
        <v>0.7118055555555555</v>
      </c>
      <c r="E15" s="96">
        <f>E14+TIME(0,23,0)</f>
        <v>0.7576388888888889</v>
      </c>
    </row>
    <row r="16" spans="1:5" s="3" customFormat="1" ht="12" thickBot="1">
      <c r="A16" s="329"/>
      <c r="B16" s="328"/>
      <c r="C16" s="92">
        <f>C15+TIME(0,5,0)</f>
        <v>0.642361111111111</v>
      </c>
      <c r="D16" s="92">
        <f>D15+TIME(0,5,0)</f>
        <v>0.7152777777777777</v>
      </c>
      <c r="E16" s="92">
        <f>E15+TIME(0,5,0)</f>
        <v>0.7611111111111111</v>
      </c>
    </row>
    <row r="17" spans="1:7" s="153" customFormat="1" ht="18" customHeight="1" thickBot="1">
      <c r="A17" s="323" t="s">
        <v>236</v>
      </c>
      <c r="B17" s="324"/>
      <c r="C17" s="324"/>
      <c r="D17" s="324"/>
      <c r="E17" s="325"/>
      <c r="F17" s="166"/>
      <c r="G17" s="166"/>
    </row>
    <row r="18" spans="1:5" s="5" customFormat="1" ht="13.5" thickBot="1">
      <c r="A18" s="316" t="s">
        <v>14</v>
      </c>
      <c r="B18" s="319"/>
      <c r="C18" s="290">
        <v>527</v>
      </c>
      <c r="D18" s="291"/>
      <c r="E18" s="292"/>
    </row>
    <row r="19" spans="1:5" s="6" customFormat="1" ht="13.5" customHeight="1" thickBot="1">
      <c r="A19" s="276" t="s">
        <v>15</v>
      </c>
      <c r="B19" s="277"/>
      <c r="C19" s="101" t="s">
        <v>167</v>
      </c>
      <c r="D19" s="101">
        <v>1</v>
      </c>
      <c r="E19" s="154">
        <v>3</v>
      </c>
    </row>
    <row r="20" spans="1:8" s="2" customFormat="1" ht="36" customHeight="1" thickBot="1">
      <c r="A20" s="276" t="s">
        <v>12</v>
      </c>
      <c r="B20" s="277"/>
      <c r="C20" s="194" t="s">
        <v>237</v>
      </c>
      <c r="D20" s="194" t="s">
        <v>237</v>
      </c>
      <c r="E20" s="184" t="s">
        <v>155</v>
      </c>
      <c r="F20" s="167"/>
      <c r="G20" s="167"/>
      <c r="H20" s="167"/>
    </row>
    <row r="21" spans="1:5" s="2" customFormat="1" ht="12" thickBot="1">
      <c r="A21" s="276" t="s">
        <v>13</v>
      </c>
      <c r="B21" s="277"/>
      <c r="C21" s="101"/>
      <c r="D21" s="101"/>
      <c r="E21" s="7"/>
    </row>
    <row r="22" spans="1:5" s="6" customFormat="1" ht="13.5" customHeight="1" thickBot="1">
      <c r="A22" s="276" t="s">
        <v>16</v>
      </c>
      <c r="B22" s="277"/>
      <c r="C22" s="101">
        <v>1</v>
      </c>
      <c r="D22" s="101">
        <v>1</v>
      </c>
      <c r="E22" s="8">
        <v>1</v>
      </c>
    </row>
    <row r="23" spans="1:5" s="6" customFormat="1" ht="13.5" customHeight="1" thickBot="1">
      <c r="A23" s="276" t="s">
        <v>23</v>
      </c>
      <c r="B23" s="277"/>
      <c r="C23" s="101" t="s">
        <v>235</v>
      </c>
      <c r="D23" s="101" t="s">
        <v>24</v>
      </c>
      <c r="E23" s="8" t="s">
        <v>74</v>
      </c>
    </row>
    <row r="24" spans="1:5" s="6" customFormat="1" ht="12" thickBot="1">
      <c r="A24" s="9" t="s">
        <v>19</v>
      </c>
      <c r="B24" s="10" t="s">
        <v>20</v>
      </c>
      <c r="C24" s="321" t="s">
        <v>26</v>
      </c>
      <c r="D24" s="351"/>
      <c r="E24" s="322"/>
    </row>
    <row r="25" spans="1:5" s="3" customFormat="1" ht="11.25">
      <c r="A25" s="327" t="s">
        <v>40</v>
      </c>
      <c r="B25" s="327" t="s">
        <v>39</v>
      </c>
      <c r="C25" s="91">
        <v>0.24305555555555555</v>
      </c>
      <c r="D25" s="91">
        <v>0.2847222222222222</v>
      </c>
      <c r="E25" s="91">
        <v>0.6736111111111112</v>
      </c>
    </row>
    <row r="26" spans="1:5" s="3" customFormat="1" ht="12" thickBot="1">
      <c r="A26" s="328"/>
      <c r="B26" s="328"/>
      <c r="C26" s="97">
        <f>C25+TIME(0,10,0)</f>
        <v>0.25</v>
      </c>
      <c r="D26" s="97">
        <f>D25+TIME(0,10,0)</f>
        <v>0.29166666666666663</v>
      </c>
      <c r="E26" s="97">
        <f>E25+TIME(0,10,0)</f>
        <v>0.6805555555555556</v>
      </c>
    </row>
    <row r="27" spans="1:5" s="3" customFormat="1" ht="11.25">
      <c r="A27" s="327" t="s">
        <v>38</v>
      </c>
      <c r="B27" s="327" t="s">
        <v>39</v>
      </c>
      <c r="C27" s="91">
        <f>C26+TIME(0,24,0)</f>
        <v>0.26666666666666666</v>
      </c>
      <c r="D27" s="91">
        <f>D26+TIME(0,24,0)</f>
        <v>0.3083333333333333</v>
      </c>
      <c r="E27" s="91">
        <f>E26+TIME(0,23,0)</f>
        <v>0.6965277777777779</v>
      </c>
    </row>
    <row r="28" spans="1:5" s="3" customFormat="1" ht="12" thickBot="1">
      <c r="A28" s="328"/>
      <c r="B28" s="328"/>
      <c r="C28" s="97">
        <f>C27+TIME(0,6,0)</f>
        <v>0.2708333333333333</v>
      </c>
      <c r="D28" s="97">
        <f>D27+TIME(0,6,0)</f>
        <v>0.31249999999999994</v>
      </c>
      <c r="E28" s="97">
        <f>E27+TIME(0,5,0)</f>
        <v>0.7000000000000001</v>
      </c>
    </row>
    <row r="29" spans="1:5" s="3" customFormat="1" ht="11.25">
      <c r="A29" s="327" t="s">
        <v>17</v>
      </c>
      <c r="B29" s="327" t="s">
        <v>21</v>
      </c>
      <c r="C29" s="91">
        <f>C28+TIME(1,38,0)</f>
        <v>0.33888888888888885</v>
      </c>
      <c r="D29" s="91">
        <f>D28+TIME(1,38,0)</f>
        <v>0.3805555555555555</v>
      </c>
      <c r="E29" s="91">
        <f>E28+TIME(1,37,0)</f>
        <v>0.7673611111111112</v>
      </c>
    </row>
    <row r="30" spans="1:5" s="3" customFormat="1" ht="12" thickBot="1">
      <c r="A30" s="328"/>
      <c r="B30" s="328"/>
      <c r="C30" s="92">
        <f>C29+TIME(0,7,0)</f>
        <v>0.34374999999999994</v>
      </c>
      <c r="D30" s="92">
        <f>D29+TIME(0,17,0)</f>
        <v>0.39236111111111105</v>
      </c>
      <c r="E30" s="92">
        <f>E29+TIME(0,15,0)</f>
        <v>0.7777777777777778</v>
      </c>
    </row>
    <row r="31" spans="1:5" s="3" customFormat="1" ht="11.25">
      <c r="A31" s="332" t="s">
        <v>11</v>
      </c>
      <c r="B31" s="327" t="s">
        <v>21</v>
      </c>
      <c r="C31" s="96">
        <f>C30+TIME(1,50,0)</f>
        <v>0.42013888888888884</v>
      </c>
      <c r="D31" s="96">
        <f>D30+TIME(1,50,0)</f>
        <v>0.46874999999999994</v>
      </c>
      <c r="E31" s="96">
        <f>E30+TIME(1,50,0)</f>
        <v>0.8541666666666667</v>
      </c>
    </row>
    <row r="32" spans="1:5" s="3" customFormat="1" ht="12" thickBot="1">
      <c r="A32" s="333"/>
      <c r="B32" s="328"/>
      <c r="C32" s="92">
        <f>C31+TIME(0,10,0)</f>
        <v>0.42708333333333326</v>
      </c>
      <c r="D32" s="92">
        <f>D31+TIME(0,10,0)</f>
        <v>0.47569444444444436</v>
      </c>
      <c r="E32" s="92">
        <f>E31+TIME(0,10,0)</f>
        <v>0.8611111111111112</v>
      </c>
    </row>
    <row r="33" spans="1:5" s="3" customFormat="1" ht="13.5" customHeight="1">
      <c r="A33" s="2"/>
      <c r="B33" s="2"/>
      <c r="C33" s="186"/>
      <c r="D33" s="13"/>
      <c r="E33" s="13"/>
    </row>
    <row r="35" spans="1:5" ht="12.75">
      <c r="A35" s="330" t="s">
        <v>238</v>
      </c>
      <c r="B35" s="330"/>
      <c r="C35" s="330"/>
      <c r="D35" s="330"/>
      <c r="E35" s="330"/>
    </row>
    <row r="37" spans="1:16" ht="25.5" customHeight="1">
      <c r="A37" s="320" t="s">
        <v>25</v>
      </c>
      <c r="B37" s="320"/>
      <c r="C37" s="320"/>
      <c r="D37" s="293">
        <v>40082</v>
      </c>
      <c r="E37" s="293"/>
      <c r="F37" s="66"/>
      <c r="G37" s="66"/>
      <c r="H37" s="66"/>
      <c r="J37" s="67"/>
      <c r="K37" s="16"/>
      <c r="L37" s="16"/>
      <c r="M37" s="16"/>
      <c r="N37" s="39"/>
      <c r="O37" s="39"/>
      <c r="P37" s="39"/>
    </row>
    <row r="38" spans="1:13" ht="12.75" customHeight="1">
      <c r="A38" s="305" t="s">
        <v>35</v>
      </c>
      <c r="B38" s="305"/>
      <c r="C38" s="305"/>
      <c r="D38" s="305"/>
      <c r="E38" s="305"/>
      <c r="F38" s="152"/>
      <c r="G38" s="152"/>
      <c r="H38" s="152"/>
      <c r="I38" s="152"/>
      <c r="J38" s="152"/>
      <c r="K38" s="152"/>
      <c r="L38" s="152"/>
      <c r="M38" s="152"/>
    </row>
    <row r="39" spans="1:5" ht="12.75">
      <c r="A39" s="305"/>
      <c r="B39" s="305"/>
      <c r="C39" s="305"/>
      <c r="D39" s="305"/>
      <c r="E39" s="305"/>
    </row>
    <row r="40" spans="3:5" ht="12.75">
      <c r="C40" s="1"/>
      <c r="D40" s="1"/>
      <c r="E40" s="1"/>
    </row>
  </sheetData>
  <sheetProtection/>
  <mergeCells count="38">
    <mergeCell ref="A11:A12"/>
    <mergeCell ref="B11:B12"/>
    <mergeCell ref="A1:E1"/>
    <mergeCell ref="A2:B2"/>
    <mergeCell ref="C2:E2"/>
    <mergeCell ref="A3:B3"/>
    <mergeCell ref="A4:B4"/>
    <mergeCell ref="A5:B5"/>
    <mergeCell ref="A6:B6"/>
    <mergeCell ref="A7:B7"/>
    <mergeCell ref="C8:E8"/>
    <mergeCell ref="A9:A10"/>
    <mergeCell ref="B9:B10"/>
    <mergeCell ref="C24:E24"/>
    <mergeCell ref="A13:A14"/>
    <mergeCell ref="B13:B14"/>
    <mergeCell ref="A15:A16"/>
    <mergeCell ref="B15:B16"/>
    <mergeCell ref="A17:E17"/>
    <mergeCell ref="A18:B18"/>
    <mergeCell ref="C18:E18"/>
    <mergeCell ref="A29:A30"/>
    <mergeCell ref="B29:B30"/>
    <mergeCell ref="A19:B19"/>
    <mergeCell ref="A20:B20"/>
    <mergeCell ref="A21:B21"/>
    <mergeCell ref="A22:B22"/>
    <mergeCell ref="A23:B23"/>
    <mergeCell ref="A25:A26"/>
    <mergeCell ref="B25:B26"/>
    <mergeCell ref="A27:A28"/>
    <mergeCell ref="B27:B28"/>
    <mergeCell ref="A37:C37"/>
    <mergeCell ref="D37:E37"/>
    <mergeCell ref="A38:E39"/>
    <mergeCell ref="A31:A32"/>
    <mergeCell ref="B31:B32"/>
    <mergeCell ref="A35:E35"/>
  </mergeCells>
  <hyperlinks>
    <hyperlink ref="A38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3">
      <selection activeCell="C30" sqref="C30"/>
    </sheetView>
  </sheetViews>
  <sheetFormatPr defaultColWidth="12.00390625" defaultRowHeight="12.75"/>
  <cols>
    <col min="1" max="1" width="25.625" style="4" bestFit="1" customWidth="1"/>
    <col min="2" max="2" width="12.75390625" style="4" bestFit="1" customWidth="1"/>
    <col min="3" max="3" width="16.125" style="16" bestFit="1" customWidth="1"/>
    <col min="4" max="4" width="10.125" style="4" bestFit="1" customWidth="1"/>
    <col min="5" max="5" width="5.125" style="4" bestFit="1" customWidth="1"/>
    <col min="6" max="6" width="4.875" style="4" bestFit="1" customWidth="1"/>
    <col min="7" max="7" width="5.125" style="4" bestFit="1" customWidth="1"/>
    <col min="8" max="8" width="4.875" style="4" bestFit="1" customWidth="1"/>
    <col min="9" max="9" width="5.125" style="4" bestFit="1" customWidth="1"/>
    <col min="10" max="16384" width="12.00390625" style="4" customWidth="1"/>
  </cols>
  <sheetData>
    <row r="1" spans="1:7" s="153" customFormat="1" ht="18" customHeight="1" thickBot="1">
      <c r="A1" s="323" t="s">
        <v>239</v>
      </c>
      <c r="B1" s="324"/>
      <c r="C1" s="325"/>
      <c r="D1" s="166"/>
      <c r="E1" s="166"/>
      <c r="F1" s="166"/>
      <c r="G1" s="166"/>
    </row>
    <row r="2" spans="1:3" s="5" customFormat="1" ht="13.5" thickBot="1">
      <c r="A2" s="276" t="s">
        <v>14</v>
      </c>
      <c r="B2" s="277"/>
      <c r="C2" s="101" t="s">
        <v>240</v>
      </c>
    </row>
    <row r="3" spans="1:3" s="6" customFormat="1" ht="13.5" customHeight="1" thickBot="1">
      <c r="A3" s="276" t="s">
        <v>15</v>
      </c>
      <c r="B3" s="277"/>
      <c r="C3" s="101">
        <v>1</v>
      </c>
    </row>
    <row r="4" spans="1:8" s="2" customFormat="1" ht="33.75" customHeight="1" thickBot="1">
      <c r="A4" s="276" t="s">
        <v>12</v>
      </c>
      <c r="B4" s="277"/>
      <c r="C4" s="184" t="s">
        <v>155</v>
      </c>
      <c r="D4" s="167"/>
      <c r="E4" s="167"/>
      <c r="F4" s="167"/>
      <c r="G4" s="167"/>
      <c r="H4" s="167"/>
    </row>
    <row r="5" spans="1:3" s="2" customFormat="1" ht="12" thickBot="1">
      <c r="A5" s="276" t="s">
        <v>13</v>
      </c>
      <c r="B5" s="277"/>
      <c r="C5" s="7">
        <v>39600</v>
      </c>
    </row>
    <row r="6" spans="1:3" s="6" customFormat="1" ht="13.5" customHeight="1" thickBot="1">
      <c r="A6" s="276" t="s">
        <v>16</v>
      </c>
      <c r="B6" s="277"/>
      <c r="C6" s="8">
        <v>1</v>
      </c>
    </row>
    <row r="7" spans="1:3" s="6" customFormat="1" ht="13.5" customHeight="1" thickBot="1">
      <c r="A7" s="276" t="s">
        <v>23</v>
      </c>
      <c r="B7" s="277"/>
      <c r="C7" s="8" t="s">
        <v>74</v>
      </c>
    </row>
    <row r="8" spans="1:3" s="6" customFormat="1" ht="13.5" customHeight="1" thickBot="1">
      <c r="A8" s="9" t="s">
        <v>19</v>
      </c>
      <c r="B8" s="10" t="s">
        <v>20</v>
      </c>
      <c r="C8" s="8" t="s">
        <v>26</v>
      </c>
    </row>
    <row r="9" spans="1:3" s="3" customFormat="1" ht="11.25">
      <c r="A9" s="327" t="s">
        <v>11</v>
      </c>
      <c r="B9" s="327" t="s">
        <v>21</v>
      </c>
      <c r="C9" s="91">
        <v>0.4770833333333333</v>
      </c>
    </row>
    <row r="10" spans="1:3" s="3" customFormat="1" ht="12" thickBot="1">
      <c r="A10" s="328"/>
      <c r="B10" s="328"/>
      <c r="C10" s="97">
        <f>C9+TIME(0,10,0)</f>
        <v>0.4840277777777777</v>
      </c>
    </row>
    <row r="11" spans="1:3" s="3" customFormat="1" ht="11.25">
      <c r="A11" s="331" t="s">
        <v>17</v>
      </c>
      <c r="B11" s="327" t="s">
        <v>21</v>
      </c>
      <c r="C11" s="91">
        <f>C10+TIME(0,108,0)</f>
        <v>0.5590277777777777</v>
      </c>
    </row>
    <row r="12" spans="1:3" s="3" customFormat="1" ht="12" thickBot="1">
      <c r="A12" s="328"/>
      <c r="B12" s="328"/>
      <c r="C12" s="92">
        <f>C11+TIME(0,15,0)</f>
        <v>0.5694444444444443</v>
      </c>
    </row>
    <row r="13" spans="1:3" s="3" customFormat="1" ht="11.25">
      <c r="A13" s="331" t="s">
        <v>38</v>
      </c>
      <c r="B13" s="327" t="s">
        <v>39</v>
      </c>
      <c r="C13" s="96">
        <f>C12+TIME(1,37,0)</f>
        <v>0.6368055555555554</v>
      </c>
    </row>
    <row r="14" spans="1:3" s="3" customFormat="1" ht="12" thickBot="1">
      <c r="A14" s="329"/>
      <c r="B14" s="328"/>
      <c r="C14" s="92">
        <f>C13+TIME(0,5,0)</f>
        <v>0.6402777777777776</v>
      </c>
    </row>
    <row r="15" spans="1:7" s="153" customFormat="1" ht="18" customHeight="1" thickBot="1">
      <c r="A15" s="323" t="s">
        <v>241</v>
      </c>
      <c r="B15" s="324"/>
      <c r="C15" s="325"/>
      <c r="D15" s="166"/>
      <c r="E15" s="166"/>
      <c r="F15" s="166"/>
      <c r="G15" s="166"/>
    </row>
    <row r="16" spans="1:3" s="5" customFormat="1" ht="13.5" thickBot="1">
      <c r="A16" s="276" t="s">
        <v>14</v>
      </c>
      <c r="B16" s="277"/>
      <c r="C16" s="101" t="s">
        <v>240</v>
      </c>
    </row>
    <row r="17" spans="1:3" s="6" customFormat="1" ht="13.5" customHeight="1" thickBot="1">
      <c r="A17" s="276" t="s">
        <v>15</v>
      </c>
      <c r="B17" s="277"/>
      <c r="C17" s="101">
        <v>1</v>
      </c>
    </row>
    <row r="18" spans="1:8" s="2" customFormat="1" ht="32.25" customHeight="1" thickBot="1">
      <c r="A18" s="276" t="s">
        <v>12</v>
      </c>
      <c r="B18" s="277"/>
      <c r="C18" s="184" t="s">
        <v>155</v>
      </c>
      <c r="D18" s="167"/>
      <c r="E18" s="167"/>
      <c r="F18" s="167"/>
      <c r="G18" s="167"/>
      <c r="H18" s="167"/>
    </row>
    <row r="19" spans="1:3" s="2" customFormat="1" ht="12" thickBot="1">
      <c r="A19" s="276" t="s">
        <v>13</v>
      </c>
      <c r="B19" s="277"/>
      <c r="C19" s="7">
        <v>39600</v>
      </c>
    </row>
    <row r="20" spans="1:3" s="6" customFormat="1" ht="13.5" customHeight="1" thickBot="1">
      <c r="A20" s="276" t="s">
        <v>16</v>
      </c>
      <c r="B20" s="277"/>
      <c r="C20" s="8">
        <v>1</v>
      </c>
    </row>
    <row r="21" spans="1:3" s="6" customFormat="1" ht="13.5" customHeight="1" thickBot="1">
      <c r="A21" s="276" t="s">
        <v>23</v>
      </c>
      <c r="B21" s="277"/>
      <c r="C21" s="8" t="s">
        <v>74</v>
      </c>
    </row>
    <row r="22" spans="1:3" s="6" customFormat="1" ht="12" thickBot="1">
      <c r="A22" s="9" t="s">
        <v>19</v>
      </c>
      <c r="B22" s="10" t="s">
        <v>20</v>
      </c>
      <c r="C22" s="8" t="s">
        <v>26</v>
      </c>
    </row>
    <row r="23" spans="1:3" s="3" customFormat="1" ht="13.5" customHeight="1">
      <c r="A23" s="327" t="s">
        <v>38</v>
      </c>
      <c r="B23" s="327" t="s">
        <v>39</v>
      </c>
      <c r="C23" s="91">
        <v>0.6597222222222222</v>
      </c>
    </row>
    <row r="24" spans="1:3" s="3" customFormat="1" ht="13.5" customHeight="1" thickBot="1">
      <c r="A24" s="328"/>
      <c r="B24" s="328"/>
      <c r="C24" s="97">
        <f>C23+TIME(0,10,0)</f>
        <v>0.6666666666666666</v>
      </c>
    </row>
    <row r="25" spans="1:3" s="3" customFormat="1" ht="13.5" customHeight="1">
      <c r="A25" s="327" t="s">
        <v>17</v>
      </c>
      <c r="B25" s="327" t="s">
        <v>21</v>
      </c>
      <c r="C25" s="91">
        <f>C24+TIME(1,37,0)</f>
        <v>0.7340277777777777</v>
      </c>
    </row>
    <row r="26" spans="1:3" s="3" customFormat="1" ht="13.5" customHeight="1" thickBot="1">
      <c r="A26" s="328"/>
      <c r="B26" s="328"/>
      <c r="C26" s="92">
        <f>C25+TIME(0,15,0)</f>
        <v>0.7444444444444444</v>
      </c>
    </row>
    <row r="27" spans="1:3" s="3" customFormat="1" ht="13.5" customHeight="1">
      <c r="A27" s="332" t="s">
        <v>11</v>
      </c>
      <c r="B27" s="327" t="s">
        <v>21</v>
      </c>
      <c r="C27" s="96">
        <f>C26+TIME(1,48,0)</f>
        <v>0.8194444444444443</v>
      </c>
    </row>
    <row r="28" spans="1:3" s="3" customFormat="1" ht="13.5" customHeight="1" thickBot="1">
      <c r="A28" s="333"/>
      <c r="B28" s="328"/>
      <c r="C28" s="92">
        <f>C27+TIME(0,10,0)</f>
        <v>0.8263888888888887</v>
      </c>
    </row>
    <row r="29" spans="1:3" s="3" customFormat="1" ht="13.5" customHeight="1">
      <c r="A29" s="2"/>
      <c r="B29" s="2"/>
      <c r="C29" s="186"/>
    </row>
    <row r="30" spans="1:14" ht="25.5" customHeight="1">
      <c r="A30" s="320" t="s">
        <v>25</v>
      </c>
      <c r="B30" s="320"/>
      <c r="C30" s="43">
        <v>40082</v>
      </c>
      <c r="D30" s="66"/>
      <c r="E30" s="66"/>
      <c r="F30" s="66"/>
      <c r="H30" s="67"/>
      <c r="I30" s="16"/>
      <c r="J30" s="16"/>
      <c r="K30" s="16"/>
      <c r="L30" s="39"/>
      <c r="M30" s="39"/>
      <c r="N30" s="39"/>
    </row>
    <row r="31" spans="1:11" ht="12.75" customHeight="1">
      <c r="A31" s="305" t="s">
        <v>35</v>
      </c>
      <c r="B31" s="305"/>
      <c r="C31" s="305"/>
      <c r="D31" s="152"/>
      <c r="E31" s="152"/>
      <c r="F31" s="152"/>
      <c r="G31" s="152"/>
      <c r="H31" s="152"/>
      <c r="I31" s="152"/>
      <c r="J31" s="152"/>
      <c r="K31" s="152"/>
    </row>
    <row r="32" spans="1:3" ht="12.75">
      <c r="A32" s="305"/>
      <c r="B32" s="305"/>
      <c r="C32" s="305"/>
    </row>
  </sheetData>
  <sheetProtection/>
  <mergeCells count="28">
    <mergeCell ref="A1:C1"/>
    <mergeCell ref="A2:B2"/>
    <mergeCell ref="A3:B3"/>
    <mergeCell ref="A4:B4"/>
    <mergeCell ref="A13:A14"/>
    <mergeCell ref="B13:B14"/>
    <mergeCell ref="A15:C15"/>
    <mergeCell ref="A5:B5"/>
    <mergeCell ref="A6:B6"/>
    <mergeCell ref="A7:B7"/>
    <mergeCell ref="A9:A10"/>
    <mergeCell ref="B9:B10"/>
    <mergeCell ref="A11:A12"/>
    <mergeCell ref="B11:B12"/>
    <mergeCell ref="A16:B16"/>
    <mergeCell ref="A17:B17"/>
    <mergeCell ref="A18:B18"/>
    <mergeCell ref="A30:B30"/>
    <mergeCell ref="A19:B19"/>
    <mergeCell ref="A20:B20"/>
    <mergeCell ref="A31:C32"/>
    <mergeCell ref="A21:B21"/>
    <mergeCell ref="A23:A24"/>
    <mergeCell ref="B23:B24"/>
    <mergeCell ref="A25:A26"/>
    <mergeCell ref="B25:B26"/>
    <mergeCell ref="A27:A28"/>
    <mergeCell ref="B27:B28"/>
  </mergeCells>
  <hyperlinks>
    <hyperlink ref="A31" r:id="rId1" display="mailto:mopt82@mail.ru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zoomScalePageLayoutView="0" workbookViewId="0" topLeftCell="A7">
      <selection activeCell="G28" sqref="G28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3" width="19.875" style="1" customWidth="1"/>
  </cols>
  <sheetData>
    <row r="1" spans="1:7" s="153" customFormat="1" ht="18" customHeight="1" thickBot="1">
      <c r="A1" s="323" t="s">
        <v>244</v>
      </c>
      <c r="B1" s="324"/>
      <c r="C1" s="325"/>
      <c r="D1" s="166"/>
      <c r="E1" s="166"/>
      <c r="F1" s="166"/>
      <c r="G1" s="166"/>
    </row>
    <row r="2" spans="1:3" s="5" customFormat="1" ht="13.5" thickBot="1">
      <c r="A2" s="276" t="s">
        <v>14</v>
      </c>
      <c r="B2" s="277"/>
      <c r="C2" s="235">
        <v>528</v>
      </c>
    </row>
    <row r="3" spans="1:3" s="6" customFormat="1" ht="13.5" customHeight="1" thickBot="1">
      <c r="A3" s="276" t="s">
        <v>15</v>
      </c>
      <c r="B3" s="277"/>
      <c r="C3" s="231">
        <v>1</v>
      </c>
    </row>
    <row r="4" spans="1:8" s="2" customFormat="1" ht="13.5" thickBot="1">
      <c r="A4" s="276" t="s">
        <v>12</v>
      </c>
      <c r="B4" s="277"/>
      <c r="C4" s="232" t="s">
        <v>246</v>
      </c>
      <c r="D4" s="167"/>
      <c r="E4" s="167"/>
      <c r="F4" s="167"/>
      <c r="G4" s="167"/>
      <c r="H4" s="167"/>
    </row>
    <row r="5" spans="1:3" s="2" customFormat="1" ht="12" thickBot="1">
      <c r="A5" s="276" t="s">
        <v>13</v>
      </c>
      <c r="B5" s="277"/>
      <c r="C5" s="233"/>
    </row>
    <row r="6" spans="1:3" s="6" customFormat="1" ht="13.5" customHeight="1" thickBot="1">
      <c r="A6" s="276" t="s">
        <v>16</v>
      </c>
      <c r="B6" s="277"/>
      <c r="C6" s="231">
        <v>1</v>
      </c>
    </row>
    <row r="7" spans="1:3" s="6" customFormat="1" ht="13.5" customHeight="1" thickBot="1">
      <c r="A7" s="276" t="s">
        <v>23</v>
      </c>
      <c r="B7" s="277"/>
      <c r="C7" s="8" t="s">
        <v>24</v>
      </c>
    </row>
    <row r="8" spans="1:3" s="6" customFormat="1" ht="12" thickBot="1">
      <c r="A8" s="9" t="s">
        <v>19</v>
      </c>
      <c r="B8" s="10" t="s">
        <v>20</v>
      </c>
      <c r="C8" s="157"/>
    </row>
    <row r="9" spans="1:3" ht="12.75">
      <c r="A9" s="366" t="s">
        <v>11</v>
      </c>
      <c r="B9" s="366" t="s">
        <v>21</v>
      </c>
      <c r="C9" s="70">
        <v>0.7222222222222222</v>
      </c>
    </row>
    <row r="10" spans="1:3" ht="13.5" thickBot="1">
      <c r="A10" s="371"/>
      <c r="B10" s="371"/>
      <c r="C10" s="80">
        <f>C9+TIME(0,10,0)</f>
        <v>0.7291666666666666</v>
      </c>
    </row>
    <row r="11" spans="1:3" ht="12.75">
      <c r="A11" s="372" t="s">
        <v>30</v>
      </c>
      <c r="B11" s="372" t="s">
        <v>114</v>
      </c>
      <c r="C11" s="75">
        <f>C10+TIME(1,15,0)</f>
        <v>0.78125</v>
      </c>
    </row>
    <row r="12" spans="1:3" ht="13.5" thickBot="1">
      <c r="A12" s="371"/>
      <c r="B12" s="371"/>
      <c r="C12" s="75">
        <f>C11+TIME(0,5,0)</f>
        <v>0.7847222222222222</v>
      </c>
    </row>
    <row r="13" spans="1:3" ht="12.75">
      <c r="A13" s="372" t="s">
        <v>210</v>
      </c>
      <c r="B13" s="372"/>
      <c r="C13" s="191">
        <f>C12+TIME(1,25,0)</f>
        <v>0.84375</v>
      </c>
    </row>
    <row r="14" spans="1:3" ht="13.5" thickBot="1">
      <c r="A14" s="364"/>
      <c r="B14" s="364"/>
      <c r="C14" s="80">
        <f>C13+TIME(0,10,0)</f>
        <v>0.8506944444444444</v>
      </c>
    </row>
    <row r="15" spans="1:3" ht="12.75">
      <c r="A15" s="366" t="s">
        <v>213</v>
      </c>
      <c r="B15" s="366" t="s">
        <v>211</v>
      </c>
      <c r="C15" s="171">
        <f>C14+TIME(0,55,0)</f>
        <v>0.8888888888888888</v>
      </c>
    </row>
    <row r="16" spans="1:3" ht="13.5" thickBot="1">
      <c r="A16" s="367"/>
      <c r="B16" s="367"/>
      <c r="C16" s="75">
        <f>C15+TIME(0,10,0)</f>
        <v>0.8958333333333333</v>
      </c>
    </row>
    <row r="17" spans="1:3" ht="12.75">
      <c r="A17" s="364" t="s">
        <v>242</v>
      </c>
      <c r="B17" s="364" t="s">
        <v>243</v>
      </c>
      <c r="C17" s="191">
        <f>C16+TIME(0,60,0)</f>
        <v>0.9374999999999999</v>
      </c>
    </row>
    <row r="18" spans="1:3" ht="13.5" thickBot="1">
      <c r="A18" s="367"/>
      <c r="B18" s="367"/>
      <c r="C18" s="80">
        <f>C17+TIME(0,5,0)</f>
        <v>0.9409722222222221</v>
      </c>
    </row>
    <row r="19" spans="1:3" ht="12.75">
      <c r="A19" s="364" t="s">
        <v>298</v>
      </c>
      <c r="B19" s="364"/>
      <c r="C19" s="171">
        <f>C18+TIME(0,20,0)</f>
        <v>0.9548611111111109</v>
      </c>
    </row>
    <row r="20" spans="1:3" ht="13.5" thickBot="1">
      <c r="A20" s="367"/>
      <c r="B20" s="367"/>
      <c r="C20" s="80">
        <f>C19+TIME(0,5,0)</f>
        <v>0.9583333333333331</v>
      </c>
    </row>
    <row r="21" spans="1:7" s="153" customFormat="1" ht="18" customHeight="1" thickBot="1">
      <c r="A21" s="323" t="s">
        <v>245</v>
      </c>
      <c r="B21" s="324"/>
      <c r="C21" s="325"/>
      <c r="D21" s="166"/>
      <c r="E21" s="166"/>
      <c r="F21" s="166"/>
      <c r="G21" s="166"/>
    </row>
    <row r="22" spans="1:3" s="5" customFormat="1" ht="13.5" thickBot="1">
      <c r="A22" s="276" t="s">
        <v>14</v>
      </c>
      <c r="B22" s="277"/>
      <c r="C22" s="235">
        <v>528</v>
      </c>
    </row>
    <row r="23" spans="1:3" s="6" customFormat="1" ht="13.5" customHeight="1" thickBot="1">
      <c r="A23" s="276" t="s">
        <v>15</v>
      </c>
      <c r="B23" s="277"/>
      <c r="C23" s="231">
        <v>1</v>
      </c>
    </row>
    <row r="24" spans="1:8" s="2" customFormat="1" ht="13.5" thickBot="1">
      <c r="A24" s="276" t="s">
        <v>12</v>
      </c>
      <c r="B24" s="277"/>
      <c r="C24" s="232" t="s">
        <v>246</v>
      </c>
      <c r="D24" s="167"/>
      <c r="E24" s="167"/>
      <c r="F24" s="167"/>
      <c r="G24" s="167"/>
      <c r="H24" s="167"/>
    </row>
    <row r="25" spans="1:3" s="2" customFormat="1" ht="12" thickBot="1">
      <c r="A25" s="276" t="s">
        <v>13</v>
      </c>
      <c r="B25" s="277"/>
      <c r="C25" s="233"/>
    </row>
    <row r="26" spans="1:3" s="6" customFormat="1" ht="13.5" customHeight="1" thickBot="1">
      <c r="A26" s="276" t="s">
        <v>16</v>
      </c>
      <c r="B26" s="277"/>
      <c r="C26" s="231">
        <v>1</v>
      </c>
    </row>
    <row r="27" spans="1:3" s="6" customFormat="1" ht="13.5" customHeight="1" thickBot="1">
      <c r="A27" s="276" t="s">
        <v>23</v>
      </c>
      <c r="B27" s="277"/>
      <c r="C27" s="8" t="s">
        <v>24</v>
      </c>
    </row>
    <row r="28" spans="1:3" s="6" customFormat="1" ht="12" thickBot="1">
      <c r="A28" s="9" t="s">
        <v>19</v>
      </c>
      <c r="B28" s="10" t="s">
        <v>20</v>
      </c>
      <c r="C28" s="157"/>
    </row>
    <row r="29" spans="1:3" ht="12.75">
      <c r="A29" s="366" t="s">
        <v>298</v>
      </c>
      <c r="B29" s="366"/>
      <c r="C29" s="70">
        <v>0.2638888888888889</v>
      </c>
    </row>
    <row r="30" spans="1:3" ht="13.5" thickBot="1">
      <c r="A30" s="367"/>
      <c r="B30" s="367"/>
      <c r="C30" s="75">
        <f>C29+TIME(0,10,0)</f>
        <v>0.2708333333333333</v>
      </c>
    </row>
    <row r="31" spans="1:3" ht="12.75">
      <c r="A31" s="364" t="s">
        <v>242</v>
      </c>
      <c r="B31" s="364" t="s">
        <v>243</v>
      </c>
      <c r="C31" s="191">
        <f>C30+TIME(0,20,0)</f>
        <v>0.2847222222222222</v>
      </c>
    </row>
    <row r="32" spans="1:3" ht="13.5" thickBot="1">
      <c r="A32" s="367"/>
      <c r="B32" s="367"/>
      <c r="C32" s="80">
        <f>C31+TIME(0,5,0)</f>
        <v>0.2881944444444444</v>
      </c>
    </row>
    <row r="33" spans="1:3" ht="12.75">
      <c r="A33" s="364" t="s">
        <v>213</v>
      </c>
      <c r="B33" s="364" t="s">
        <v>211</v>
      </c>
      <c r="C33" s="171">
        <f>C32+TIME(0,60,0)</f>
        <v>0.3298611111111111</v>
      </c>
    </row>
    <row r="34" spans="1:3" ht="13.5" thickBot="1">
      <c r="A34" s="367"/>
      <c r="B34" s="365"/>
      <c r="C34" s="75">
        <f>C33+TIME(0,10,0)</f>
        <v>0.3368055555555555</v>
      </c>
    </row>
    <row r="35" spans="1:3" ht="12.75">
      <c r="A35" s="366" t="s">
        <v>210</v>
      </c>
      <c r="B35" s="366"/>
      <c r="C35" s="191">
        <f>C34+TIME(0,55,0)</f>
        <v>0.37499999999999994</v>
      </c>
    </row>
    <row r="36" spans="1:3" ht="13.5" thickBot="1">
      <c r="A36" s="371"/>
      <c r="B36" s="365"/>
      <c r="C36" s="80">
        <f>C35+TIME(0,10,0)</f>
        <v>0.38194444444444436</v>
      </c>
    </row>
    <row r="37" spans="1:3" ht="12.75">
      <c r="A37" s="372" t="s">
        <v>30</v>
      </c>
      <c r="B37" s="366" t="s">
        <v>114</v>
      </c>
      <c r="C37" s="171">
        <f>C36+TIME(1,25,0)</f>
        <v>0.44097222222222215</v>
      </c>
    </row>
    <row r="38" spans="1:3" ht="13.5" thickBot="1">
      <c r="A38" s="371"/>
      <c r="B38" s="365"/>
      <c r="C38" s="75">
        <f>C37+TIME(0,5,0)</f>
        <v>0.44444444444444436</v>
      </c>
    </row>
    <row r="39" spans="1:3" ht="12.75">
      <c r="A39" s="372" t="s">
        <v>11</v>
      </c>
      <c r="B39" s="366" t="s">
        <v>21</v>
      </c>
      <c r="C39" s="75">
        <f>C38+TIME(1,15,0)</f>
        <v>0.4965277777777777</v>
      </c>
    </row>
    <row r="40" spans="1:3" ht="13.5" thickBot="1">
      <c r="A40" s="371"/>
      <c r="B40" s="367"/>
      <c r="C40" s="80">
        <f>C39+TIME(0,5,0)</f>
        <v>0.4999999999999999</v>
      </c>
    </row>
    <row r="42" spans="1:3" ht="12.75">
      <c r="A42" s="363"/>
      <c r="B42" s="363"/>
      <c r="C42" s="363"/>
    </row>
    <row r="43" spans="1:3" ht="12.75">
      <c r="A43" s="363"/>
      <c r="B43" s="363"/>
      <c r="C43" s="363"/>
    </row>
    <row r="46" spans="1:14" s="4" customFormat="1" ht="25.5" customHeight="1">
      <c r="A46" s="320" t="s">
        <v>25</v>
      </c>
      <c r="B46" s="320"/>
      <c r="C46" s="34">
        <v>40082</v>
      </c>
      <c r="D46" s="66"/>
      <c r="E46" s="66"/>
      <c r="F46" s="66"/>
      <c r="H46" s="67"/>
      <c r="I46" s="16"/>
      <c r="J46" s="16"/>
      <c r="K46" s="16"/>
      <c r="L46" s="39"/>
      <c r="M46" s="39"/>
      <c r="N46" s="39"/>
    </row>
    <row r="47" spans="1:11" s="4" customFormat="1" ht="12.75" customHeight="1">
      <c r="A47" s="305" t="s">
        <v>35</v>
      </c>
      <c r="B47" s="305"/>
      <c r="C47" s="305"/>
      <c r="D47" s="152"/>
      <c r="E47" s="152"/>
      <c r="F47" s="152"/>
      <c r="G47" s="152"/>
      <c r="H47" s="152"/>
      <c r="I47" s="152"/>
      <c r="J47" s="152"/>
      <c r="K47" s="152"/>
    </row>
    <row r="48" spans="1:3" s="4" customFormat="1" ht="12.75">
      <c r="A48" s="305"/>
      <c r="B48" s="305"/>
      <c r="C48" s="305"/>
    </row>
  </sheetData>
  <sheetProtection/>
  <mergeCells count="41">
    <mergeCell ref="A9:A10"/>
    <mergeCell ref="A22:B22"/>
    <mergeCell ref="A11:A12"/>
    <mergeCell ref="B11:B12"/>
    <mergeCell ref="A1:C1"/>
    <mergeCell ref="A2:B2"/>
    <mergeCell ref="A3:B3"/>
    <mergeCell ref="A4:B4"/>
    <mergeCell ref="A5:B5"/>
    <mergeCell ref="A6:B6"/>
    <mergeCell ref="A7:B7"/>
    <mergeCell ref="A33:A34"/>
    <mergeCell ref="B9:B10"/>
    <mergeCell ref="A25:B25"/>
    <mergeCell ref="A13:A14"/>
    <mergeCell ref="B13:B14"/>
    <mergeCell ref="A15:A16"/>
    <mergeCell ref="B15:B16"/>
    <mergeCell ref="A19:A20"/>
    <mergeCell ref="B19:B20"/>
    <mergeCell ref="A21:C21"/>
    <mergeCell ref="B33:B34"/>
    <mergeCell ref="A42:C43"/>
    <mergeCell ref="A46:B46"/>
    <mergeCell ref="A47:C48"/>
    <mergeCell ref="A35:A36"/>
    <mergeCell ref="B35:B36"/>
    <mergeCell ref="A37:A38"/>
    <mergeCell ref="B37:B38"/>
    <mergeCell ref="A39:A40"/>
    <mergeCell ref="B39:B40"/>
    <mergeCell ref="A17:A18"/>
    <mergeCell ref="B17:B18"/>
    <mergeCell ref="A31:A32"/>
    <mergeCell ref="B31:B32"/>
    <mergeCell ref="A23:B23"/>
    <mergeCell ref="A24:B24"/>
    <mergeCell ref="A26:B26"/>
    <mergeCell ref="A27:B27"/>
    <mergeCell ref="A29:A30"/>
    <mergeCell ref="B29:B30"/>
  </mergeCells>
  <hyperlinks>
    <hyperlink ref="A47" r:id="rId1" display="mailto:mopt82@mail.ru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2">
      <selection activeCell="H15" sqref="H15"/>
    </sheetView>
  </sheetViews>
  <sheetFormatPr defaultColWidth="12.00390625" defaultRowHeight="12.75"/>
  <cols>
    <col min="1" max="1" width="18.00390625" style="4" customWidth="1"/>
    <col min="2" max="2" width="18.875" style="4" customWidth="1"/>
    <col min="3" max="3" width="18.00390625" style="16" customWidth="1"/>
    <col min="4" max="4" width="18.00390625" style="270" customWidth="1"/>
    <col min="5" max="5" width="4.875" style="4" bestFit="1" customWidth="1"/>
    <col min="6" max="6" width="5.125" style="4" bestFit="1" customWidth="1"/>
    <col min="7" max="16384" width="12.00390625" style="4" customWidth="1"/>
  </cols>
  <sheetData>
    <row r="1" spans="1:4" s="153" customFormat="1" ht="18" customHeight="1" thickBot="1">
      <c r="A1" s="323" t="s">
        <v>247</v>
      </c>
      <c r="B1" s="324"/>
      <c r="C1" s="324"/>
      <c r="D1" s="325"/>
    </row>
    <row r="2" spans="1:4" s="5" customFormat="1" ht="13.5" thickBot="1">
      <c r="A2" s="276" t="s">
        <v>14</v>
      </c>
      <c r="B2" s="308"/>
      <c r="C2" s="101">
        <v>529</v>
      </c>
      <c r="D2" s="101">
        <v>529</v>
      </c>
    </row>
    <row r="3" spans="1:4" s="6" customFormat="1" ht="13.5" customHeight="1" thickBot="1">
      <c r="A3" s="276" t="s">
        <v>15</v>
      </c>
      <c r="B3" s="308"/>
      <c r="C3" s="154">
        <v>1</v>
      </c>
      <c r="D3" s="154">
        <v>2</v>
      </c>
    </row>
    <row r="4" spans="1:4" s="2" customFormat="1" ht="36" customHeight="1" thickBot="1">
      <c r="A4" s="276" t="s">
        <v>12</v>
      </c>
      <c r="B4" s="308"/>
      <c r="C4" s="155" t="s">
        <v>272</v>
      </c>
      <c r="D4" s="155" t="s">
        <v>253</v>
      </c>
    </row>
    <row r="5" spans="1:4" s="2" customFormat="1" ht="12" thickBot="1">
      <c r="A5" s="276" t="s">
        <v>13</v>
      </c>
      <c r="B5" s="308"/>
      <c r="C5" s="7">
        <v>39022</v>
      </c>
      <c r="D5" s="7">
        <v>39783</v>
      </c>
    </row>
    <row r="6" spans="1:4" s="6" customFormat="1" ht="13.5" customHeight="1" thickBot="1">
      <c r="A6" s="276" t="s">
        <v>16</v>
      </c>
      <c r="B6" s="308"/>
      <c r="C6" s="8">
        <v>1</v>
      </c>
      <c r="D6" s="8">
        <v>1</v>
      </c>
    </row>
    <row r="7" spans="1:4" s="6" customFormat="1" ht="13.5" customHeight="1" thickBot="1">
      <c r="A7" s="276" t="s">
        <v>23</v>
      </c>
      <c r="B7" s="308"/>
      <c r="C7" s="8" t="s">
        <v>24</v>
      </c>
      <c r="D7" s="8" t="s">
        <v>254</v>
      </c>
    </row>
    <row r="8" spans="1:4" s="6" customFormat="1" ht="12" thickBot="1">
      <c r="A8" s="9" t="s">
        <v>19</v>
      </c>
      <c r="B8" s="9" t="s">
        <v>20</v>
      </c>
      <c r="C8" s="8" t="s">
        <v>26</v>
      </c>
      <c r="D8" s="8" t="s">
        <v>26</v>
      </c>
    </row>
    <row r="9" spans="1:4" s="3" customFormat="1" ht="11.25">
      <c r="A9" s="327" t="s">
        <v>11</v>
      </c>
      <c r="B9" s="327" t="s">
        <v>21</v>
      </c>
      <c r="C9" s="47">
        <v>0.4513888888888889</v>
      </c>
      <c r="D9" s="47">
        <v>0.7222222222222222</v>
      </c>
    </row>
    <row r="10" spans="1:4" s="3" customFormat="1" ht="12" thickBot="1">
      <c r="A10" s="328"/>
      <c r="B10" s="328"/>
      <c r="C10" s="51">
        <f>C9+TIME(0,10,0)</f>
        <v>0.4583333333333333</v>
      </c>
      <c r="D10" s="51">
        <f>D9+TIME(0,10,0)</f>
        <v>0.7291666666666666</v>
      </c>
    </row>
    <row r="11" spans="1:4" s="3" customFormat="1" ht="11.25">
      <c r="A11" s="278" t="s">
        <v>17</v>
      </c>
      <c r="B11" s="280" t="s">
        <v>21</v>
      </c>
      <c r="C11" s="47">
        <f>C10+TIME(0,110,0)</f>
        <v>0.5347222222222222</v>
      </c>
      <c r="D11" s="264">
        <f>D10+TIME(0,110,0)</f>
        <v>0.8055555555555555</v>
      </c>
    </row>
    <row r="12" spans="1:4" s="3" customFormat="1" ht="12" thickBot="1">
      <c r="A12" s="279"/>
      <c r="B12" s="272"/>
      <c r="C12" s="55">
        <f>C11+TIME(0,15,0)</f>
        <v>0.5451388888888888</v>
      </c>
      <c r="D12" s="265">
        <f>D11+TIME(0,15,0)</f>
        <v>0.8159722222222221</v>
      </c>
    </row>
    <row r="13" spans="1:4" s="3" customFormat="1" ht="11.25">
      <c r="A13" s="278" t="s">
        <v>51</v>
      </c>
      <c r="B13" s="280"/>
      <c r="C13" s="59">
        <f>C12+TIME(1,21,0)</f>
        <v>0.6013888888888889</v>
      </c>
      <c r="D13" s="266">
        <f>D12+TIME(1,16,0)</f>
        <v>0.8687499999999999</v>
      </c>
    </row>
    <row r="14" spans="1:4" s="3" customFormat="1" ht="12" thickBot="1">
      <c r="A14" s="279"/>
      <c r="B14" s="272"/>
      <c r="C14" s="51">
        <f>C13+TIME(0,5,0)</f>
        <v>0.6048611111111111</v>
      </c>
      <c r="D14" s="267">
        <f>D13+TIME(0,0,0)</f>
        <v>0.8687499999999999</v>
      </c>
    </row>
    <row r="15" spans="1:4" s="3" customFormat="1" ht="11.25">
      <c r="A15" s="278" t="s">
        <v>52</v>
      </c>
      <c r="B15" s="280" t="s">
        <v>39</v>
      </c>
      <c r="C15" s="47">
        <f>C14+TIME(0,50,0)</f>
        <v>0.6395833333333333</v>
      </c>
      <c r="D15" s="264">
        <f>D14+TIME(0,50,0)</f>
        <v>0.9034722222222221</v>
      </c>
    </row>
    <row r="16" spans="1:4" s="3" customFormat="1" ht="12" thickBot="1">
      <c r="A16" s="279"/>
      <c r="B16" s="272"/>
      <c r="C16" s="55">
        <f>C15+TIME(0,5,0)</f>
        <v>0.6430555555555555</v>
      </c>
      <c r="D16" s="265">
        <f>D15+TIME(0,5,0)</f>
        <v>0.9069444444444443</v>
      </c>
    </row>
    <row r="17" spans="1:4" s="3" customFormat="1" ht="11.25">
      <c r="A17" s="327" t="s">
        <v>53</v>
      </c>
      <c r="B17" s="327" t="s">
        <v>39</v>
      </c>
      <c r="C17" s="59">
        <f>C16+TIME(0,44,0)</f>
        <v>0.673611111111111</v>
      </c>
      <c r="D17" s="266">
        <f>D16+TIME(0,39,0)</f>
        <v>0.9340277777777777</v>
      </c>
    </row>
    <row r="18" spans="1:4" s="3" customFormat="1" ht="12" thickBot="1">
      <c r="A18" s="329"/>
      <c r="B18" s="329"/>
      <c r="C18" s="51">
        <f>C17+TIME(0,20,0)</f>
        <v>0.6874999999999999</v>
      </c>
      <c r="D18" s="267">
        <f>D17+TIME(0,30,0)</f>
        <v>0.954861111111111</v>
      </c>
    </row>
    <row r="19" spans="1:4" s="3" customFormat="1" ht="11.25">
      <c r="A19" s="327" t="s">
        <v>127</v>
      </c>
      <c r="B19" s="327" t="s">
        <v>39</v>
      </c>
      <c r="C19" s="47">
        <f>C18+TIME(0,120,0)</f>
        <v>0.7708333333333333</v>
      </c>
      <c r="D19" s="264">
        <f>D18+TIME(0,90,0)</f>
        <v>1.0173611111111112</v>
      </c>
    </row>
    <row r="20" spans="1:4" s="3" customFormat="1" ht="12" thickBot="1">
      <c r="A20" s="329"/>
      <c r="B20" s="329"/>
      <c r="C20" s="55">
        <f>C19+TIME(0,5,0)</f>
        <v>0.7743055555555555</v>
      </c>
      <c r="D20" s="265">
        <f>D19+TIME(0,5,0)</f>
        <v>1.0208333333333335</v>
      </c>
    </row>
    <row r="21" spans="1:4" s="153" customFormat="1" ht="23.25" customHeight="1" thickBot="1">
      <c r="A21" s="323" t="s">
        <v>248</v>
      </c>
      <c r="B21" s="324"/>
      <c r="C21" s="374"/>
      <c r="D21" s="375"/>
    </row>
    <row r="22" spans="1:4" s="5" customFormat="1" ht="13.5" thickBot="1">
      <c r="A22" s="276" t="s">
        <v>14</v>
      </c>
      <c r="B22" s="277"/>
      <c r="C22" s="101">
        <v>529</v>
      </c>
      <c r="D22" s="101">
        <v>529</v>
      </c>
    </row>
    <row r="23" spans="1:4" s="6" customFormat="1" ht="13.5" customHeight="1" thickBot="1">
      <c r="A23" s="276" t="s">
        <v>15</v>
      </c>
      <c r="B23" s="277"/>
      <c r="C23" s="154">
        <v>2</v>
      </c>
      <c r="D23" s="154">
        <v>1</v>
      </c>
    </row>
    <row r="24" spans="1:4" s="2" customFormat="1" ht="36" customHeight="1" thickBot="1">
      <c r="A24" s="276" t="s">
        <v>12</v>
      </c>
      <c r="B24" s="277"/>
      <c r="C24" s="155" t="s">
        <v>253</v>
      </c>
      <c r="D24" s="155" t="s">
        <v>272</v>
      </c>
    </row>
    <row r="25" spans="1:4" s="2" customFormat="1" ht="12" thickBot="1">
      <c r="A25" s="276" t="s">
        <v>13</v>
      </c>
      <c r="B25" s="277"/>
      <c r="C25" s="7">
        <v>39783</v>
      </c>
      <c r="D25" s="7">
        <v>39022</v>
      </c>
    </row>
    <row r="26" spans="1:4" s="6" customFormat="1" ht="13.5" customHeight="1" thickBot="1">
      <c r="A26" s="276" t="s">
        <v>16</v>
      </c>
      <c r="B26" s="277"/>
      <c r="C26" s="8">
        <v>1</v>
      </c>
      <c r="D26" s="8">
        <v>1</v>
      </c>
    </row>
    <row r="27" spans="1:4" s="6" customFormat="1" ht="13.5" customHeight="1" thickBot="1">
      <c r="A27" s="276" t="s">
        <v>23</v>
      </c>
      <c r="B27" s="277"/>
      <c r="C27" s="8" t="s">
        <v>254</v>
      </c>
      <c r="D27" s="161" t="s">
        <v>24</v>
      </c>
    </row>
    <row r="28" spans="1:4" s="6" customFormat="1" ht="12" thickBot="1">
      <c r="A28" s="9" t="s">
        <v>19</v>
      </c>
      <c r="B28" s="9" t="s">
        <v>20</v>
      </c>
      <c r="C28" s="8" t="s">
        <v>26</v>
      </c>
      <c r="D28" s="8" t="s">
        <v>26</v>
      </c>
    </row>
    <row r="29" spans="1:4" s="3" customFormat="1" ht="11.25">
      <c r="A29" s="327" t="s">
        <v>127</v>
      </c>
      <c r="B29" s="327" t="s">
        <v>39</v>
      </c>
      <c r="C29" s="47">
        <v>0.2847222222222222</v>
      </c>
      <c r="D29" s="47">
        <v>0.8680555555555555</v>
      </c>
    </row>
    <row r="30" spans="1:4" s="3" customFormat="1" ht="12" thickBot="1">
      <c r="A30" s="328"/>
      <c r="B30" s="328"/>
      <c r="C30" s="51">
        <f>C29+TIME(0,10,0)</f>
        <v>0.29166666666666663</v>
      </c>
      <c r="D30" s="51">
        <f>D29+TIME(0,10,0)</f>
        <v>0.8749999999999999</v>
      </c>
    </row>
    <row r="31" spans="1:4" s="3" customFormat="1" ht="11.25">
      <c r="A31" s="327" t="s">
        <v>53</v>
      </c>
      <c r="B31" s="327" t="s">
        <v>39</v>
      </c>
      <c r="C31" s="264">
        <f>C30+TIME(0,90,0)</f>
        <v>0.35416666666666663</v>
      </c>
      <c r="D31" s="47">
        <f>D30+TIME(0,120,0)</f>
        <v>0.9583333333333333</v>
      </c>
    </row>
    <row r="32" spans="1:4" s="3" customFormat="1" ht="12" thickBot="1">
      <c r="A32" s="328"/>
      <c r="B32" s="328"/>
      <c r="C32" s="265">
        <f>C31+TIME(0,30,0)</f>
        <v>0.37499999999999994</v>
      </c>
      <c r="D32" s="55">
        <f>D31+TIME(0,30,0)</f>
        <v>0.9791666666666666</v>
      </c>
    </row>
    <row r="33" spans="1:4" s="3" customFormat="1" ht="11.25">
      <c r="A33" s="327" t="s">
        <v>52</v>
      </c>
      <c r="B33" s="327" t="s">
        <v>39</v>
      </c>
      <c r="C33" s="266">
        <f>C32+TIME(0,39,0)</f>
        <v>0.4020833333333333</v>
      </c>
      <c r="D33" s="59">
        <f>D32+TIME(0,44,0)</f>
        <v>1.0097222222222222</v>
      </c>
    </row>
    <row r="34" spans="1:4" s="3" customFormat="1" ht="12" thickBot="1">
      <c r="A34" s="328"/>
      <c r="B34" s="328"/>
      <c r="C34" s="267">
        <f>C33+TIME(0,5,0)</f>
        <v>0.4055555555555555</v>
      </c>
      <c r="D34" s="51">
        <f>D33+TIME(0,5,0)</f>
        <v>1.0131944444444445</v>
      </c>
    </row>
    <row r="35" spans="1:4" s="3" customFormat="1" ht="11.25">
      <c r="A35" s="327" t="s">
        <v>51</v>
      </c>
      <c r="B35" s="327"/>
      <c r="C35" s="264">
        <f>C34+TIME(0,50,0)</f>
        <v>0.4402777777777777</v>
      </c>
      <c r="D35" s="47">
        <f>D34+TIME(0,50,0)</f>
        <v>1.0479166666666668</v>
      </c>
    </row>
    <row r="36" spans="1:4" s="3" customFormat="1" ht="12" thickBot="1">
      <c r="A36" s="328"/>
      <c r="B36" s="328"/>
      <c r="C36" s="265">
        <f>C35+TIME(0,0,0)</f>
        <v>0.4402777777777777</v>
      </c>
      <c r="D36" s="55">
        <f>D35+TIME(0,0,0)</f>
        <v>1.0479166666666668</v>
      </c>
    </row>
    <row r="37" spans="1:4" s="3" customFormat="1" ht="11.25">
      <c r="A37" s="327" t="s">
        <v>17</v>
      </c>
      <c r="B37" s="327" t="s">
        <v>21</v>
      </c>
      <c r="C37" s="266">
        <f>C36+TIME(0,76,0)</f>
        <v>0.49305555555555547</v>
      </c>
      <c r="D37" s="59">
        <f>D36+TIME(0,81,0)</f>
        <v>1.1041666666666667</v>
      </c>
    </row>
    <row r="38" spans="1:4" s="3" customFormat="1" ht="12" thickBot="1">
      <c r="A38" s="328"/>
      <c r="B38" s="328"/>
      <c r="C38" s="267">
        <f>C37+TIME(0,15,0)</f>
        <v>0.5034722222222221</v>
      </c>
      <c r="D38" s="51">
        <f>D37+TIME(0,15,0)</f>
        <v>1.1145833333333335</v>
      </c>
    </row>
    <row r="39" spans="1:4" s="3" customFormat="1" ht="11.25">
      <c r="A39" s="278" t="s">
        <v>11</v>
      </c>
      <c r="B39" s="327" t="s">
        <v>114</v>
      </c>
      <c r="C39" s="268"/>
      <c r="D39" s="47">
        <f>D38+TIME(0,120,0)</f>
        <v>1.1979166666666667</v>
      </c>
    </row>
    <row r="40" spans="1:4" s="3" customFormat="1" ht="13.5" customHeight="1" thickBot="1">
      <c r="A40" s="273"/>
      <c r="B40" s="328"/>
      <c r="C40" s="269"/>
      <c r="D40" s="55">
        <f>D39+TIME(0,5,0)</f>
        <v>1.201388888888889</v>
      </c>
    </row>
    <row r="41" spans="1:4" s="3" customFormat="1" ht="12.75" customHeight="1">
      <c r="A41" s="273"/>
      <c r="B41" s="327" t="s">
        <v>21</v>
      </c>
      <c r="C41" s="264">
        <f>C38+TIME(1,50,0)</f>
        <v>0.5798611111111109</v>
      </c>
      <c r="D41" s="47">
        <f>D40+TIME(0,25,0)</f>
        <v>1.2187500000000002</v>
      </c>
    </row>
    <row r="42" spans="1:4" s="3" customFormat="1" ht="13.5" customHeight="1" thickBot="1">
      <c r="A42" s="279"/>
      <c r="B42" s="328"/>
      <c r="C42" s="265">
        <f>C41+TIME(0,5,0)</f>
        <v>0.5833333333333331</v>
      </c>
      <c r="D42" s="55">
        <f>D41+TIME(0,5,0)</f>
        <v>1.2222222222222225</v>
      </c>
    </row>
    <row r="43" spans="1:6" s="3" customFormat="1" ht="11.25">
      <c r="A43" s="164"/>
      <c r="B43" s="2"/>
      <c r="C43" s="165"/>
      <c r="D43" s="165"/>
      <c r="F43" s="192"/>
    </row>
    <row r="44" spans="1:6" ht="23.25" customHeight="1">
      <c r="A44" s="326" t="s">
        <v>249</v>
      </c>
      <c r="B44" s="326"/>
      <c r="C44" s="326"/>
      <c r="D44" s="326"/>
      <c r="F44" s="192"/>
    </row>
    <row r="45" spans="1:6" ht="12.75">
      <c r="A45" s="193"/>
      <c r="B45" s="2"/>
      <c r="C45" s="165"/>
      <c r="D45" s="165"/>
      <c r="E45" s="192"/>
      <c r="F45" s="192"/>
    </row>
    <row r="46" spans="1:15" ht="25.5" customHeight="1">
      <c r="A46" s="373" t="s">
        <v>25</v>
      </c>
      <c r="B46" s="373"/>
      <c r="C46" s="373"/>
      <c r="D46" s="34">
        <v>40082</v>
      </c>
      <c r="E46" s="66"/>
      <c r="F46" s="66"/>
      <c r="G46" s="66"/>
      <c r="I46" s="67"/>
      <c r="J46" s="16"/>
      <c r="K46" s="16"/>
      <c r="L46" s="16"/>
      <c r="M46" s="39"/>
      <c r="N46" s="39"/>
      <c r="O46" s="39"/>
    </row>
    <row r="47" spans="1:12" ht="12.75" customHeight="1">
      <c r="A47" s="305" t="s">
        <v>35</v>
      </c>
      <c r="B47" s="305"/>
      <c r="C47" s="305"/>
      <c r="D47" s="305"/>
      <c r="E47" s="152"/>
      <c r="F47" s="152"/>
      <c r="G47" s="152"/>
      <c r="H47" s="152"/>
      <c r="I47" s="152"/>
      <c r="J47" s="152"/>
      <c r="K47" s="152"/>
      <c r="L47" s="152"/>
    </row>
    <row r="48" spans="1:4" ht="12.75">
      <c r="A48" s="305"/>
      <c r="B48" s="305"/>
      <c r="C48" s="305"/>
      <c r="D48" s="305"/>
    </row>
  </sheetData>
  <sheetProtection/>
  <mergeCells count="42">
    <mergeCell ref="A5:B5"/>
    <mergeCell ref="A6:B6"/>
    <mergeCell ref="A1:D1"/>
    <mergeCell ref="A2:B2"/>
    <mergeCell ref="A3:B3"/>
    <mergeCell ref="A4:B4"/>
    <mergeCell ref="A19:A20"/>
    <mergeCell ref="B19:B20"/>
    <mergeCell ref="A7:B7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33:A34"/>
    <mergeCell ref="B33:B34"/>
    <mergeCell ref="A21:D21"/>
    <mergeCell ref="A22:B22"/>
    <mergeCell ref="A23:B23"/>
    <mergeCell ref="A24:B24"/>
    <mergeCell ref="A25:B25"/>
    <mergeCell ref="A26:B26"/>
    <mergeCell ref="A27:B27"/>
    <mergeCell ref="A29:A30"/>
    <mergeCell ref="B29:B30"/>
    <mergeCell ref="A44:D44"/>
    <mergeCell ref="A47:D48"/>
    <mergeCell ref="A46:C46"/>
    <mergeCell ref="A35:A36"/>
    <mergeCell ref="B35:B36"/>
    <mergeCell ref="A37:A38"/>
    <mergeCell ref="B37:B38"/>
    <mergeCell ref="A39:A42"/>
    <mergeCell ref="B39:B40"/>
    <mergeCell ref="B41:B42"/>
    <mergeCell ref="A31:A32"/>
    <mergeCell ref="B31:B32"/>
  </mergeCells>
  <hyperlinks>
    <hyperlink ref="A47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6">
      <selection activeCell="F39" sqref="F39"/>
    </sheetView>
  </sheetViews>
  <sheetFormatPr defaultColWidth="12.00390625" defaultRowHeight="12.75"/>
  <cols>
    <col min="1" max="1" width="11.25390625" style="11" bestFit="1" customWidth="1"/>
    <col min="2" max="2" width="9.125" style="12" bestFit="1" customWidth="1"/>
    <col min="3" max="9" width="12.375" style="13" customWidth="1"/>
    <col min="10" max="16384" width="12.00390625" style="4" customWidth="1"/>
  </cols>
  <sheetData>
    <row r="1" spans="1:9" s="6" customFormat="1" ht="12" thickBot="1">
      <c r="A1" s="287" t="s">
        <v>46</v>
      </c>
      <c r="B1" s="288"/>
      <c r="C1" s="288"/>
      <c r="D1" s="288"/>
      <c r="E1" s="288"/>
      <c r="F1" s="288"/>
      <c r="G1" s="288"/>
      <c r="H1" s="288"/>
      <c r="I1" s="289"/>
    </row>
    <row r="2" spans="1:9" s="5" customFormat="1" ht="13.5" thickBot="1">
      <c r="A2" s="276" t="s">
        <v>14</v>
      </c>
      <c r="B2" s="277"/>
      <c r="C2" s="290">
        <v>503</v>
      </c>
      <c r="D2" s="291"/>
      <c r="E2" s="291"/>
      <c r="F2" s="291"/>
      <c r="G2" s="291"/>
      <c r="H2" s="291"/>
      <c r="I2" s="292"/>
    </row>
    <row r="3" spans="1:9" s="6" customFormat="1" ht="12" thickBot="1">
      <c r="A3" s="276" t="s">
        <v>15</v>
      </c>
      <c r="B3" s="27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</row>
    <row r="4" spans="1:9" s="2" customFormat="1" ht="34.5" thickBot="1">
      <c r="A4" s="276" t="s">
        <v>12</v>
      </c>
      <c r="B4" s="277"/>
      <c r="C4" s="44" t="s">
        <v>47</v>
      </c>
      <c r="D4" s="44" t="s">
        <v>48</v>
      </c>
      <c r="E4" s="44" t="s">
        <v>49</v>
      </c>
      <c r="F4" s="44" t="s">
        <v>47</v>
      </c>
      <c r="G4" s="44" t="s">
        <v>48</v>
      </c>
      <c r="H4" s="44" t="s">
        <v>48</v>
      </c>
      <c r="I4" s="44" t="s">
        <v>49</v>
      </c>
    </row>
    <row r="5" spans="1:9" s="2" customFormat="1" ht="12" thickBot="1">
      <c r="A5" s="276" t="s">
        <v>13</v>
      </c>
      <c r="B5" s="277"/>
      <c r="C5" s="45">
        <v>39022</v>
      </c>
      <c r="D5" s="45">
        <v>39022</v>
      </c>
      <c r="E5" s="45">
        <v>39022</v>
      </c>
      <c r="F5" s="45">
        <v>39022</v>
      </c>
      <c r="G5" s="45">
        <v>39022</v>
      </c>
      <c r="H5" s="45">
        <v>39022</v>
      </c>
      <c r="I5" s="45">
        <v>39022</v>
      </c>
    </row>
    <row r="6" spans="1:9" s="6" customFormat="1" ht="12" thickBot="1">
      <c r="A6" s="276" t="s">
        <v>16</v>
      </c>
      <c r="B6" s="277"/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</row>
    <row r="7" spans="1:9" s="6" customFormat="1" ht="12" thickBot="1">
      <c r="A7" s="276" t="s">
        <v>23</v>
      </c>
      <c r="B7" s="277"/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50</v>
      </c>
      <c r="I7" s="8" t="s">
        <v>50</v>
      </c>
    </row>
    <row r="8" spans="1:9" s="6" customFormat="1" ht="23.25" thickBot="1">
      <c r="A8" s="9" t="s">
        <v>19</v>
      </c>
      <c r="B8" s="10" t="s">
        <v>20</v>
      </c>
      <c r="C8" s="283" t="s">
        <v>26</v>
      </c>
      <c r="D8" s="274"/>
      <c r="E8" s="274"/>
      <c r="F8" s="274"/>
      <c r="G8" s="274"/>
      <c r="H8" s="274"/>
      <c r="I8" s="275"/>
    </row>
    <row r="9" spans="1:9" s="3" customFormat="1" ht="11.25">
      <c r="A9" s="278" t="s">
        <v>11</v>
      </c>
      <c r="B9" s="302" t="s">
        <v>21</v>
      </c>
      <c r="C9" s="46">
        <v>0.3368055555555556</v>
      </c>
      <c r="D9" s="47">
        <v>0.4305555555555556</v>
      </c>
      <c r="E9" s="48">
        <v>0.5972222222222222</v>
      </c>
      <c r="F9" s="47">
        <v>0.7430555555555555</v>
      </c>
      <c r="G9" s="48">
        <v>0.8055555555555555</v>
      </c>
      <c r="H9" s="47">
        <v>0.8888888888888888</v>
      </c>
      <c r="I9" s="49">
        <v>0.8888888888888888</v>
      </c>
    </row>
    <row r="10" spans="1:9" s="3" customFormat="1" ht="12" thickBot="1">
      <c r="A10" s="279"/>
      <c r="B10" s="303"/>
      <c r="C10" s="50">
        <f aca="true" t="shared" si="0" ref="C10:I10">C9+TIME(0,10,0)</f>
        <v>0.34375</v>
      </c>
      <c r="D10" s="51">
        <f t="shared" si="0"/>
        <v>0.4375</v>
      </c>
      <c r="E10" s="52">
        <f t="shared" si="0"/>
        <v>0.6041666666666666</v>
      </c>
      <c r="F10" s="51">
        <f t="shared" si="0"/>
        <v>0.7499999999999999</v>
      </c>
      <c r="G10" s="52">
        <f t="shared" si="0"/>
        <v>0.8124999999999999</v>
      </c>
      <c r="H10" s="51">
        <f t="shared" si="0"/>
        <v>0.8958333333333333</v>
      </c>
      <c r="I10" s="53">
        <f t="shared" si="0"/>
        <v>0.8958333333333333</v>
      </c>
    </row>
    <row r="11" spans="1:9" s="3" customFormat="1" ht="11.25">
      <c r="A11" s="281" t="s">
        <v>17</v>
      </c>
      <c r="B11" s="304" t="s">
        <v>21</v>
      </c>
      <c r="C11" s="46">
        <f aca="true" t="shared" si="1" ref="C11:I11">C10+TIME(0,110,0)</f>
        <v>0.4201388888888889</v>
      </c>
      <c r="D11" s="47">
        <f t="shared" si="1"/>
        <v>0.5138888888888888</v>
      </c>
      <c r="E11" s="48">
        <f t="shared" si="1"/>
        <v>0.6805555555555555</v>
      </c>
      <c r="F11" s="47">
        <f t="shared" si="1"/>
        <v>0.8263888888888887</v>
      </c>
      <c r="G11" s="48">
        <f t="shared" si="1"/>
        <v>0.8888888888888887</v>
      </c>
      <c r="H11" s="47">
        <f t="shared" si="1"/>
        <v>0.9722222222222221</v>
      </c>
      <c r="I11" s="49">
        <f t="shared" si="1"/>
        <v>0.9722222222222221</v>
      </c>
    </row>
    <row r="12" spans="1:9" s="3" customFormat="1" ht="12" thickBot="1">
      <c r="A12" s="281"/>
      <c r="B12" s="304"/>
      <c r="C12" s="54">
        <f>C11+TIME(0,5,0)</f>
        <v>0.4236111111111111</v>
      </c>
      <c r="D12" s="55">
        <f>D11+TIME(0,15,0)</f>
        <v>0.5243055555555555</v>
      </c>
      <c r="E12" s="56">
        <f>E11+TIME(0,15,0)</f>
        <v>0.6909722222222221</v>
      </c>
      <c r="F12" s="55">
        <f>F11+TIME(0,10,0)</f>
        <v>0.8333333333333331</v>
      </c>
      <c r="G12" s="56">
        <f>G11+TIME(0,15,0)</f>
        <v>0.8993055555555554</v>
      </c>
      <c r="H12" s="55">
        <f>H11+TIME(0,15,0)</f>
        <v>0.9826388888888887</v>
      </c>
      <c r="I12" s="57">
        <f>I11+TIME(0,15,0)</f>
        <v>0.9826388888888887</v>
      </c>
    </row>
    <row r="13" spans="1:9" s="3" customFormat="1" ht="11.25">
      <c r="A13" s="278" t="s">
        <v>51</v>
      </c>
      <c r="B13" s="302"/>
      <c r="C13" s="58">
        <f>C12+TIME(1,15,0)</f>
        <v>0.4756944444444444</v>
      </c>
      <c r="D13" s="59">
        <f>D12+TIME(1,15,0)</f>
        <v>0.5763888888888888</v>
      </c>
      <c r="E13" s="60">
        <f>E12+TIME(1,30,0)</f>
        <v>0.7534722222222221</v>
      </c>
      <c r="F13" s="59">
        <f>F12+TIME(1,15,0)</f>
        <v>0.8854166666666665</v>
      </c>
      <c r="G13" s="60">
        <f>G12+TIME(1,30,0)</f>
        <v>0.9618055555555554</v>
      </c>
      <c r="H13" s="59">
        <f>H12+TIME(1,30,0)</f>
        <v>1.0451388888888888</v>
      </c>
      <c r="I13" s="61">
        <f>I12+TIME(1,30,0)</f>
        <v>1.0451388888888888</v>
      </c>
    </row>
    <row r="14" spans="1:9" s="3" customFormat="1" ht="12" thickBot="1">
      <c r="A14" s="279"/>
      <c r="B14" s="303"/>
      <c r="C14" s="50">
        <f>C13+TIME(0,5,0)</f>
        <v>0.47916666666666663</v>
      </c>
      <c r="D14" s="51">
        <f>D13+TIME(0,1,0)</f>
        <v>0.5770833333333333</v>
      </c>
      <c r="E14" s="52">
        <f>E13+TIME(0,10,0)</f>
        <v>0.7604166666666665</v>
      </c>
      <c r="F14" s="51">
        <f>F13+TIME(0,5,0)</f>
        <v>0.8888888888888887</v>
      </c>
      <c r="G14" s="52">
        <f>G13+TIME(0,5,0)</f>
        <v>0.9652777777777776</v>
      </c>
      <c r="H14" s="51">
        <f>H13+TIME(0,10,0)</f>
        <v>1.0520833333333333</v>
      </c>
      <c r="I14" s="53">
        <f>I13+TIME(0,10,0)</f>
        <v>1.0520833333333333</v>
      </c>
    </row>
    <row r="15" spans="1:9" s="3" customFormat="1" ht="11.25">
      <c r="A15" s="281" t="s">
        <v>52</v>
      </c>
      <c r="B15" s="304" t="s">
        <v>39</v>
      </c>
      <c r="C15" s="46">
        <f>C14+TIME(0,65,0)</f>
        <v>0.5243055555555555</v>
      </c>
      <c r="D15" s="47">
        <f>D14+TIME(0,51,0)</f>
        <v>0.6124999999999999</v>
      </c>
      <c r="E15" s="48">
        <f>E14+TIME(0,57,0)</f>
        <v>0.7999999999999998</v>
      </c>
      <c r="F15" s="47">
        <f>F14+TIME(0,65,0)</f>
        <v>0.9340277777777776</v>
      </c>
      <c r="G15" s="48">
        <f>G14+TIME(0,57,0)</f>
        <v>1.004861111111111</v>
      </c>
      <c r="H15" s="47">
        <f>H14+TIME(0,57,0)</f>
        <v>1.0916666666666666</v>
      </c>
      <c r="I15" s="49">
        <f>I14+TIME(0,57,0)</f>
        <v>1.0916666666666666</v>
      </c>
    </row>
    <row r="16" spans="1:9" s="3" customFormat="1" ht="12" thickBot="1">
      <c r="A16" s="281"/>
      <c r="B16" s="304"/>
      <c r="C16" s="54">
        <f>C15+TIME(0,0,0)</f>
        <v>0.5243055555555555</v>
      </c>
      <c r="D16" s="55">
        <f>D15+TIME(0,10,0)</f>
        <v>0.6194444444444444</v>
      </c>
      <c r="E16" s="56">
        <f>E15+TIME(0,1,0)</f>
        <v>0.8006944444444443</v>
      </c>
      <c r="F16" s="55">
        <f>F15+TIME(0,0,0)</f>
        <v>0.9340277777777776</v>
      </c>
      <c r="G16" s="56">
        <f>G15+TIME(0,6,0)</f>
        <v>1.0090277777777776</v>
      </c>
      <c r="H16" s="55">
        <f>H15+TIME(0,1,0)</f>
        <v>1.0923611111111111</v>
      </c>
      <c r="I16" s="57">
        <f>I15+TIME(0,1,0)</f>
        <v>1.0923611111111111</v>
      </c>
    </row>
    <row r="17" spans="1:9" s="3" customFormat="1" ht="11.25">
      <c r="A17" s="278" t="s">
        <v>53</v>
      </c>
      <c r="B17" s="302" t="s">
        <v>39</v>
      </c>
      <c r="C17" s="58">
        <f>C16+TIME(0,35,0)</f>
        <v>0.548611111111111</v>
      </c>
      <c r="D17" s="59">
        <f>D16+TIME(0,43,0)</f>
        <v>0.6493055555555555</v>
      </c>
      <c r="E17" s="60">
        <f>E16+TIME(0,39,0)</f>
        <v>0.8277777777777776</v>
      </c>
      <c r="F17" s="59">
        <f>F16+TIME(0,35,0)</f>
        <v>0.9583333333333331</v>
      </c>
      <c r="G17" s="60">
        <f>G16+TIME(0,43,0)</f>
        <v>1.0388888888888888</v>
      </c>
      <c r="H17" s="59">
        <f>H16+TIME(0,43,0)</f>
        <v>1.1222222222222222</v>
      </c>
      <c r="I17" s="61">
        <f>I16+TIME(0,39,0)</f>
        <v>1.1194444444444445</v>
      </c>
    </row>
    <row r="18" spans="1:9" s="3" customFormat="1" ht="12" thickBot="1">
      <c r="A18" s="279"/>
      <c r="B18" s="303"/>
      <c r="C18" s="50">
        <f>C17+TIME(0,30,0)</f>
        <v>0.5694444444444444</v>
      </c>
      <c r="D18" s="51">
        <f>D17+TIME(0,30,0)</f>
        <v>0.6701388888888888</v>
      </c>
      <c r="E18" s="52">
        <f>E17+TIME(0,10,0)</f>
        <v>0.834722222222222</v>
      </c>
      <c r="F18" s="51">
        <f>F17+TIME(0,30,0)</f>
        <v>0.9791666666666665</v>
      </c>
      <c r="G18" s="52">
        <f>G17+TIME(0,10,0)</f>
        <v>1.0458333333333332</v>
      </c>
      <c r="H18" s="51">
        <f>H17+TIME(0,10,0)</f>
        <v>1.1291666666666667</v>
      </c>
      <c r="I18" s="53">
        <f>I17+TIME(0,10,0)</f>
        <v>1.1263888888888889</v>
      </c>
    </row>
    <row r="19" spans="1:9" s="3" customFormat="1" ht="11.25">
      <c r="A19" s="278" t="s">
        <v>54</v>
      </c>
      <c r="B19" s="302" t="s">
        <v>39</v>
      </c>
      <c r="C19" s="46">
        <f>C18+TIME(3,35,0)</f>
        <v>0.71875</v>
      </c>
      <c r="D19" s="47">
        <f>D18+TIME(3,20,0)</f>
        <v>0.8090277777777777</v>
      </c>
      <c r="E19" s="48">
        <f>E18+TIME(3,45,0)</f>
        <v>0.990972222222222</v>
      </c>
      <c r="F19" s="47">
        <f>F18+TIME(3,20,0)</f>
        <v>1.1180555555555554</v>
      </c>
      <c r="G19" s="48">
        <f>G18+TIME(3,11,0)</f>
        <v>1.1784722222222221</v>
      </c>
      <c r="H19" s="47">
        <f>H18+TIME(3,11,0)</f>
        <v>1.2618055555555556</v>
      </c>
      <c r="I19" s="49">
        <f>I18+TIME(3,45,0)</f>
        <v>1.2826388888888889</v>
      </c>
    </row>
    <row r="20" spans="1:9" s="3" customFormat="1" ht="12" thickBot="1">
      <c r="A20" s="279"/>
      <c r="B20" s="303"/>
      <c r="C20" s="54">
        <f>C19+TIME(0,5,0)</f>
        <v>0.7222222222222222</v>
      </c>
      <c r="D20" s="55">
        <f aca="true" t="shared" si="2" ref="D20:I20">D19+TIME(0,10,0)</f>
        <v>0.8159722222222221</v>
      </c>
      <c r="E20" s="56">
        <f t="shared" si="2"/>
        <v>0.9979166666666665</v>
      </c>
      <c r="F20" s="55">
        <f>F19+TIME(0,5,0)</f>
        <v>1.1215277777777777</v>
      </c>
      <c r="G20" s="56">
        <f t="shared" si="2"/>
        <v>1.1854166666666666</v>
      </c>
      <c r="H20" s="55">
        <f t="shared" si="2"/>
        <v>1.26875</v>
      </c>
      <c r="I20" s="57">
        <f t="shared" si="2"/>
        <v>1.2895833333333333</v>
      </c>
    </row>
    <row r="21" spans="1:9" s="3" customFormat="1" ht="11.25">
      <c r="A21" s="278" t="s">
        <v>55</v>
      </c>
      <c r="B21" s="302" t="s">
        <v>21</v>
      </c>
      <c r="C21" s="58">
        <f>C20+TIME(1,15,0)</f>
        <v>0.7743055555555556</v>
      </c>
      <c r="D21" s="59">
        <f>D20+TIME(1,20,0)</f>
        <v>0.8715277777777777</v>
      </c>
      <c r="E21" s="60">
        <f>E20+TIME(1,10,0)</f>
        <v>1.0465277777777775</v>
      </c>
      <c r="F21" s="59">
        <f>F20+TIME(1,15,0)</f>
        <v>1.173611111111111</v>
      </c>
      <c r="G21" s="60">
        <f>G20+TIME(1,20,0)</f>
        <v>1.2409722222222221</v>
      </c>
      <c r="H21" s="59">
        <f>H20+TIME(1,20,0)</f>
        <v>1.3243055555555556</v>
      </c>
      <c r="I21" s="61">
        <f>I20+TIME(1,10,0)</f>
        <v>1.3381944444444445</v>
      </c>
    </row>
    <row r="22" spans="1:9" s="3" customFormat="1" ht="12" thickBot="1">
      <c r="A22" s="279"/>
      <c r="B22" s="303"/>
      <c r="C22" s="54">
        <f>C21+TIME(0,5,0)</f>
        <v>0.7777777777777778</v>
      </c>
      <c r="D22" s="55">
        <f aca="true" t="shared" si="3" ref="D22:I22">D21+TIME(0,5,0)</f>
        <v>0.8749999999999999</v>
      </c>
      <c r="E22" s="56">
        <f t="shared" si="3"/>
        <v>1.0499999999999998</v>
      </c>
      <c r="F22" s="55">
        <f>F21+TIME(0,5,0)</f>
        <v>1.1770833333333333</v>
      </c>
      <c r="G22" s="56">
        <f t="shared" si="3"/>
        <v>1.2444444444444445</v>
      </c>
      <c r="H22" s="55">
        <f t="shared" si="3"/>
        <v>1.327777777777778</v>
      </c>
      <c r="I22" s="57">
        <f t="shared" si="3"/>
        <v>1.3416666666666668</v>
      </c>
    </row>
    <row r="23" spans="1:9" s="6" customFormat="1" ht="12" thickBot="1">
      <c r="A23" s="287" t="s">
        <v>56</v>
      </c>
      <c r="B23" s="288"/>
      <c r="C23" s="288"/>
      <c r="D23" s="288"/>
      <c r="E23" s="288"/>
      <c r="F23" s="288"/>
      <c r="G23" s="288"/>
      <c r="H23" s="288"/>
      <c r="I23" s="289"/>
    </row>
    <row r="24" spans="1:9" s="5" customFormat="1" ht="13.5" thickBot="1">
      <c r="A24" s="276" t="s">
        <v>14</v>
      </c>
      <c r="B24" s="277"/>
      <c r="C24" s="290">
        <v>503</v>
      </c>
      <c r="D24" s="291"/>
      <c r="E24" s="291"/>
      <c r="F24" s="291"/>
      <c r="G24" s="291"/>
      <c r="H24" s="291"/>
      <c r="I24" s="292"/>
    </row>
    <row r="25" spans="1:9" s="6" customFormat="1" ht="12" thickBot="1">
      <c r="A25" s="276" t="s">
        <v>15</v>
      </c>
      <c r="B25" s="277"/>
      <c r="C25" s="8">
        <v>1</v>
      </c>
      <c r="D25" s="8">
        <v>2</v>
      </c>
      <c r="E25" s="8">
        <v>4</v>
      </c>
      <c r="F25" s="8">
        <v>5</v>
      </c>
      <c r="G25" s="8">
        <v>3</v>
      </c>
      <c r="H25" s="8">
        <v>6</v>
      </c>
      <c r="I25" s="8">
        <v>7</v>
      </c>
    </row>
    <row r="26" spans="1:9" s="2" customFormat="1" ht="34.5" thickBot="1">
      <c r="A26" s="276" t="s">
        <v>12</v>
      </c>
      <c r="B26" s="277"/>
      <c r="C26" s="44" t="s">
        <v>47</v>
      </c>
      <c r="D26" s="44" t="s">
        <v>48</v>
      </c>
      <c r="E26" s="44" t="s">
        <v>47</v>
      </c>
      <c r="F26" s="44" t="s">
        <v>48</v>
      </c>
      <c r="G26" s="44" t="s">
        <v>49</v>
      </c>
      <c r="H26" s="44" t="s">
        <v>48</v>
      </c>
      <c r="I26" s="44" t="s">
        <v>49</v>
      </c>
    </row>
    <row r="27" spans="1:9" s="2" customFormat="1" ht="12" thickBot="1">
      <c r="A27" s="276" t="s">
        <v>13</v>
      </c>
      <c r="B27" s="277"/>
      <c r="C27" s="45">
        <v>39022</v>
      </c>
      <c r="D27" s="45">
        <v>39022</v>
      </c>
      <c r="E27" s="45">
        <v>39022</v>
      </c>
      <c r="F27" s="45">
        <v>39022</v>
      </c>
      <c r="G27" s="45">
        <v>39022</v>
      </c>
      <c r="H27" s="45">
        <v>39022</v>
      </c>
      <c r="I27" s="45">
        <v>39022</v>
      </c>
    </row>
    <row r="28" spans="1:9" s="6" customFormat="1" ht="12" thickBot="1">
      <c r="A28" s="276" t="s">
        <v>16</v>
      </c>
      <c r="B28" s="277"/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</row>
    <row r="29" spans="1:9" s="6" customFormat="1" ht="12" thickBot="1">
      <c r="A29" s="276" t="s">
        <v>23</v>
      </c>
      <c r="B29" s="277"/>
      <c r="C29" s="8" t="s">
        <v>24</v>
      </c>
      <c r="D29" s="8" t="s">
        <v>24</v>
      </c>
      <c r="E29" s="8" t="s">
        <v>24</v>
      </c>
      <c r="F29" s="8" t="s">
        <v>24</v>
      </c>
      <c r="G29" s="8" t="s">
        <v>24</v>
      </c>
      <c r="H29" s="8" t="s">
        <v>50</v>
      </c>
      <c r="I29" s="8" t="s">
        <v>50</v>
      </c>
    </row>
    <row r="30" spans="1:9" s="6" customFormat="1" ht="23.25" thickBot="1">
      <c r="A30" s="9" t="s">
        <v>19</v>
      </c>
      <c r="B30" s="10" t="s">
        <v>20</v>
      </c>
      <c r="C30" s="299" t="s">
        <v>26</v>
      </c>
      <c r="D30" s="300"/>
      <c r="E30" s="300"/>
      <c r="F30" s="300"/>
      <c r="G30" s="300"/>
      <c r="H30" s="300"/>
      <c r="I30" s="301"/>
    </row>
    <row r="31" spans="1:9" s="3" customFormat="1" ht="11.25">
      <c r="A31" s="280" t="s">
        <v>55</v>
      </c>
      <c r="B31" s="296" t="s">
        <v>21</v>
      </c>
      <c r="C31" s="46">
        <v>0.3055555555555555</v>
      </c>
      <c r="D31" s="47">
        <v>0.3888888888888889</v>
      </c>
      <c r="E31" s="48">
        <v>0.7986111111111112</v>
      </c>
      <c r="F31" s="47">
        <v>0.8541666666666666</v>
      </c>
      <c r="G31" s="47">
        <v>0.8888888888888888</v>
      </c>
      <c r="H31" s="48">
        <v>0.9097222222222222</v>
      </c>
      <c r="I31" s="47">
        <v>0.9097222222222222</v>
      </c>
    </row>
    <row r="32" spans="1:9" s="3" customFormat="1" ht="12" thickBot="1">
      <c r="A32" s="281"/>
      <c r="B32" s="297"/>
      <c r="C32" s="50">
        <f aca="true" t="shared" si="4" ref="C32:I32">C31+TIME(0,10,0)</f>
        <v>0.31249999999999994</v>
      </c>
      <c r="D32" s="51">
        <f t="shared" si="4"/>
        <v>0.3958333333333333</v>
      </c>
      <c r="E32" s="52">
        <f t="shared" si="4"/>
        <v>0.8055555555555556</v>
      </c>
      <c r="F32" s="51">
        <f t="shared" si="4"/>
        <v>0.861111111111111</v>
      </c>
      <c r="G32" s="51">
        <f t="shared" si="4"/>
        <v>0.8958333333333333</v>
      </c>
      <c r="H32" s="52">
        <f>H31+TIME(0,10,0)</f>
        <v>0.9166666666666666</v>
      </c>
      <c r="I32" s="51">
        <f t="shared" si="4"/>
        <v>0.9166666666666666</v>
      </c>
    </row>
    <row r="33" spans="1:9" s="3" customFormat="1" ht="11.25">
      <c r="A33" s="280" t="s">
        <v>54</v>
      </c>
      <c r="B33" s="298" t="s">
        <v>39</v>
      </c>
      <c r="C33" s="46">
        <f>C32+TIME(1,15,0)</f>
        <v>0.36458333333333326</v>
      </c>
      <c r="D33" s="47">
        <f>D32+TIME(1,20,0)</f>
        <v>0.45138888888888884</v>
      </c>
      <c r="E33" s="48">
        <f>E32+TIME(1,15,0)</f>
        <v>0.857638888888889</v>
      </c>
      <c r="F33" s="47">
        <f>F32+TIME(1,20,0)</f>
        <v>0.9166666666666666</v>
      </c>
      <c r="G33" s="47">
        <f>G32+TIME(1,10,0)</f>
        <v>0.9444444444444444</v>
      </c>
      <c r="H33" s="48">
        <f>H32+TIME(1,20,0)</f>
        <v>0.9722222222222222</v>
      </c>
      <c r="I33" s="47">
        <f>I32+TIME(1,10,0)</f>
        <v>0.9652777777777778</v>
      </c>
    </row>
    <row r="34" spans="1:9" s="3" customFormat="1" ht="12" thickBot="1">
      <c r="A34" s="281"/>
      <c r="B34" s="297"/>
      <c r="C34" s="54">
        <f>C33+TIME(0,5,0)</f>
        <v>0.36805555555555547</v>
      </c>
      <c r="D34" s="55">
        <f>D33+TIME(0,10,0)</f>
        <v>0.45833333333333326</v>
      </c>
      <c r="E34" s="56">
        <f>E33+TIME(0,5,0)</f>
        <v>0.8611111111111112</v>
      </c>
      <c r="F34" s="55">
        <f>F33+TIME(0,5,0)</f>
        <v>0.9201388888888888</v>
      </c>
      <c r="G34" s="55">
        <f>G33+TIME(0,10,0)</f>
        <v>0.9513888888888888</v>
      </c>
      <c r="H34" s="56">
        <f>H33+TIME(0,5,0)</f>
        <v>0.9756944444444444</v>
      </c>
      <c r="I34" s="55">
        <f>I33+TIME(0,10,0)</f>
        <v>0.9722222222222222</v>
      </c>
    </row>
    <row r="35" spans="1:9" s="3" customFormat="1" ht="11.25">
      <c r="A35" s="280" t="s">
        <v>53</v>
      </c>
      <c r="B35" s="296" t="s">
        <v>39</v>
      </c>
      <c r="C35" s="58">
        <f>C34+TIME(3,35,0)</f>
        <v>0.517361111111111</v>
      </c>
      <c r="D35" s="59">
        <f>D34+TIME(3,19,0)</f>
        <v>0.5965277777777777</v>
      </c>
      <c r="E35" s="60">
        <f>E34+TIME(3,35,0)</f>
        <v>1.0104166666666667</v>
      </c>
      <c r="F35" s="59">
        <f>F34+TIME(3,35,0)</f>
        <v>1.0694444444444444</v>
      </c>
      <c r="G35" s="59">
        <f>G34+TIME(3,45,0)</f>
        <v>1.1076388888888888</v>
      </c>
      <c r="H35" s="60">
        <f>H34+TIME(3,42,0)</f>
        <v>1.129861111111111</v>
      </c>
      <c r="I35" s="59">
        <f>I34+TIME(3,45,0)</f>
        <v>1.1284722222222223</v>
      </c>
    </row>
    <row r="36" spans="1:9" s="3" customFormat="1" ht="12" thickBot="1">
      <c r="A36" s="281"/>
      <c r="B36" s="297"/>
      <c r="C36" s="50">
        <f>C35+TIME(0,25,0)</f>
        <v>0.5347222222222222</v>
      </c>
      <c r="D36" s="51">
        <f>D35+TIME(0,31,0)</f>
        <v>0.6180555555555555</v>
      </c>
      <c r="E36" s="52">
        <f>E35+TIME(0,35,0)</f>
        <v>1.0347222222222223</v>
      </c>
      <c r="F36" s="51">
        <f>F35+TIME(0,10,0)</f>
        <v>1.0763888888888888</v>
      </c>
      <c r="G36" s="51">
        <f>G35+TIME(0,10,0)</f>
        <v>1.1145833333333333</v>
      </c>
      <c r="H36" s="52">
        <f>H35+TIME(0,10,0)</f>
        <v>1.1368055555555554</v>
      </c>
      <c r="I36" s="51">
        <f>I35+TIME(0,10,0)</f>
        <v>1.1354166666666667</v>
      </c>
    </row>
    <row r="37" spans="1:9" s="3" customFormat="1" ht="11.25">
      <c r="A37" s="280" t="s">
        <v>52</v>
      </c>
      <c r="B37" s="296" t="s">
        <v>39</v>
      </c>
      <c r="C37" s="46">
        <f>C36+TIME(0,35,0)</f>
        <v>0.5590277777777778</v>
      </c>
      <c r="D37" s="47">
        <f>D36+TIME(0,43,0)</f>
        <v>0.6479166666666666</v>
      </c>
      <c r="E37" s="48">
        <f>E36+TIME(0,35,0)</f>
        <v>1.059027777777778</v>
      </c>
      <c r="F37" s="47">
        <f>F36+TIME(0,43,0)</f>
        <v>1.10625</v>
      </c>
      <c r="G37" s="47">
        <f>G36+TIME(0,39,0)</f>
        <v>1.1416666666666666</v>
      </c>
      <c r="H37" s="48">
        <f>H36+TIME(0,37,0)</f>
        <v>1.1624999999999999</v>
      </c>
      <c r="I37" s="47">
        <f>I36+TIME(0,39,0)</f>
        <v>1.1625</v>
      </c>
    </row>
    <row r="38" spans="1:9" s="3" customFormat="1" ht="12" thickBot="1">
      <c r="A38" s="281"/>
      <c r="B38" s="297"/>
      <c r="C38" s="54">
        <f>C37+TIME(0,15,0)</f>
        <v>0.5694444444444444</v>
      </c>
      <c r="D38" s="55">
        <f>D37+TIME(0,1,0)</f>
        <v>0.648611111111111</v>
      </c>
      <c r="E38" s="56">
        <f>E37+TIME(0,15,0)</f>
        <v>1.0694444444444446</v>
      </c>
      <c r="F38" s="55">
        <f>F37+TIME(0,5,0)</f>
        <v>1.1097222222222223</v>
      </c>
      <c r="G38" s="55">
        <f>G37+TIME(0,1,0)</f>
        <v>1.1423611111111112</v>
      </c>
      <c r="H38" s="56">
        <f>H37+TIME(0,1,0)</f>
        <v>1.1631944444444444</v>
      </c>
      <c r="I38" s="55">
        <f>I37+TIME(0,1,0)</f>
        <v>1.1631944444444446</v>
      </c>
    </row>
    <row r="39" spans="1:9" s="3" customFormat="1" ht="11.25">
      <c r="A39" s="280" t="s">
        <v>51</v>
      </c>
      <c r="B39" s="296"/>
      <c r="C39" s="58">
        <f>C38+TIME(0,65,0)</f>
        <v>0.6145833333333333</v>
      </c>
      <c r="D39" s="59">
        <f>D38+TIME(0,51,0)</f>
        <v>0.6840277777777777</v>
      </c>
      <c r="E39" s="60">
        <f>E38+TIME(0,65,0)</f>
        <v>1.1145833333333335</v>
      </c>
      <c r="F39" s="59">
        <f>F38+TIME(0,62,0)</f>
        <v>1.152777777777778</v>
      </c>
      <c r="G39" s="59">
        <f>G38+TIME(0,57,0)</f>
        <v>1.1819444444444445</v>
      </c>
      <c r="H39" s="60">
        <f>H38+TIME(0,62,0)</f>
        <v>1.20625</v>
      </c>
      <c r="I39" s="59">
        <f>I38+TIME(0,57,0)</f>
        <v>1.202777777777778</v>
      </c>
    </row>
    <row r="40" spans="1:9" s="3" customFormat="1" ht="12" thickBot="1">
      <c r="A40" s="272"/>
      <c r="B40" s="297"/>
      <c r="C40" s="50">
        <f>C39+TIME(0,5,0)</f>
        <v>0.6180555555555555</v>
      </c>
      <c r="D40" s="51">
        <f>D39+TIME(0,1,0)</f>
        <v>0.6847222222222221</v>
      </c>
      <c r="E40" s="52">
        <f>E39+TIME(0,5,0)</f>
        <v>1.1180555555555558</v>
      </c>
      <c r="F40" s="51">
        <f>F39+TIME(0,5,0)</f>
        <v>1.1562500000000002</v>
      </c>
      <c r="G40" s="51">
        <f>G39+TIME(0,10,0)</f>
        <v>1.1888888888888889</v>
      </c>
      <c r="H40" s="52">
        <f>H39+TIME(0,5,0)</f>
        <v>1.2097222222222224</v>
      </c>
      <c r="I40" s="51">
        <f>I39+TIME(0,10,0)</f>
        <v>1.2097222222222224</v>
      </c>
    </row>
    <row r="41" spans="1:9" s="3" customFormat="1" ht="11.25">
      <c r="A41" s="281" t="s">
        <v>17</v>
      </c>
      <c r="B41" s="296" t="s">
        <v>21</v>
      </c>
      <c r="C41" s="46">
        <f>C40+TIME(1,15,0)</f>
        <v>0.6701388888888888</v>
      </c>
      <c r="D41" s="47">
        <f>D40+TIME(1,15,0)</f>
        <v>0.7368055555555555</v>
      </c>
      <c r="E41" s="48">
        <f>E40+TIME(1,15,0)</f>
        <v>1.170138888888889</v>
      </c>
      <c r="F41" s="47">
        <f>F40+TIME(1,30,0)</f>
        <v>1.2187500000000002</v>
      </c>
      <c r="G41" s="47">
        <f>G40+TIME(1,30,0)</f>
        <v>1.2513888888888889</v>
      </c>
      <c r="H41" s="48">
        <f>H40+TIME(1,30,0)</f>
        <v>1.2722222222222224</v>
      </c>
      <c r="I41" s="47">
        <f>I40+TIME(1,30,0)</f>
        <v>1.2722222222222224</v>
      </c>
    </row>
    <row r="42" spans="1:9" s="3" customFormat="1" ht="12" thickBot="1">
      <c r="A42" s="281"/>
      <c r="B42" s="297"/>
      <c r="C42" s="54">
        <f aca="true" t="shared" si="5" ref="C42:I42">C41+TIME(0,15,0)</f>
        <v>0.6805555555555555</v>
      </c>
      <c r="D42" s="55">
        <f t="shared" si="5"/>
        <v>0.7472222222222221</v>
      </c>
      <c r="E42" s="56">
        <f t="shared" si="5"/>
        <v>1.1805555555555558</v>
      </c>
      <c r="F42" s="55">
        <f t="shared" si="5"/>
        <v>1.229166666666667</v>
      </c>
      <c r="G42" s="55">
        <f t="shared" si="5"/>
        <v>1.2618055555555556</v>
      </c>
      <c r="H42" s="56">
        <f t="shared" si="5"/>
        <v>1.282638888888889</v>
      </c>
      <c r="I42" s="55">
        <f t="shared" si="5"/>
        <v>1.282638888888889</v>
      </c>
    </row>
    <row r="43" spans="1:9" ht="12.75">
      <c r="A43" s="278" t="s">
        <v>11</v>
      </c>
      <c r="B43" s="296" t="s">
        <v>21</v>
      </c>
      <c r="C43" s="58">
        <f aca="true" t="shared" si="6" ref="C43:I43">C42+TIME(0,110,0)</f>
        <v>0.7569444444444443</v>
      </c>
      <c r="D43" s="59">
        <f t="shared" si="6"/>
        <v>0.823611111111111</v>
      </c>
      <c r="E43" s="60">
        <f t="shared" si="6"/>
        <v>1.2569444444444446</v>
      </c>
      <c r="F43" s="59">
        <f t="shared" si="6"/>
        <v>1.3055555555555558</v>
      </c>
      <c r="G43" s="59">
        <f t="shared" si="6"/>
        <v>1.3381944444444445</v>
      </c>
      <c r="H43" s="60">
        <f t="shared" si="6"/>
        <v>1.359027777777778</v>
      </c>
      <c r="I43" s="47">
        <f t="shared" si="6"/>
        <v>1.359027777777778</v>
      </c>
    </row>
    <row r="44" spans="1:9" s="3" customFormat="1" ht="12" thickBot="1">
      <c r="A44" s="279"/>
      <c r="B44" s="297"/>
      <c r="C44" s="54">
        <f aca="true" t="shared" si="7" ref="C44:I44">C43+TIME(0,5,0)</f>
        <v>0.7604166666666665</v>
      </c>
      <c r="D44" s="55">
        <f t="shared" si="7"/>
        <v>0.8270833333333332</v>
      </c>
      <c r="E44" s="56">
        <f t="shared" si="7"/>
        <v>1.260416666666667</v>
      </c>
      <c r="F44" s="55">
        <f t="shared" si="7"/>
        <v>1.3090277777777781</v>
      </c>
      <c r="G44" s="55">
        <f t="shared" si="7"/>
        <v>1.3416666666666668</v>
      </c>
      <c r="H44" s="56">
        <f t="shared" si="7"/>
        <v>1.3625000000000003</v>
      </c>
      <c r="I44" s="62">
        <f t="shared" si="7"/>
        <v>1.3625000000000003</v>
      </c>
    </row>
    <row r="45" spans="1:9" s="3" customFormat="1" ht="11.25">
      <c r="A45" s="2"/>
      <c r="B45" s="63"/>
      <c r="C45" s="64"/>
      <c r="D45" s="64"/>
      <c r="E45" s="64"/>
      <c r="F45" s="64"/>
      <c r="G45" s="64"/>
      <c r="H45" s="64"/>
      <c r="I45" s="64"/>
    </row>
    <row r="46" spans="3:9" ht="12.75">
      <c r="C46" s="4"/>
      <c r="D46" s="4"/>
      <c r="E46" s="4"/>
      <c r="F46" s="4"/>
      <c r="G46" s="4"/>
      <c r="H46" s="4"/>
      <c r="I46" s="4"/>
    </row>
    <row r="47" spans="1:17" ht="12.75">
      <c r="A47" s="15"/>
      <c r="B47" s="15"/>
      <c r="C47" s="295" t="s">
        <v>25</v>
      </c>
      <c r="D47" s="295"/>
      <c r="E47" s="295"/>
      <c r="F47" s="295"/>
      <c r="G47" s="67">
        <v>40082</v>
      </c>
      <c r="H47" s="67"/>
      <c r="I47" s="4"/>
      <c r="L47" s="16"/>
      <c r="M47" s="16"/>
      <c r="N47" s="16"/>
      <c r="O47" s="16"/>
      <c r="P47" s="16"/>
      <c r="Q47" s="16"/>
    </row>
    <row r="48" spans="1:17" ht="12.75" customHeight="1">
      <c r="A48" s="282" t="s">
        <v>35</v>
      </c>
      <c r="B48" s="282"/>
      <c r="C48" s="282"/>
      <c r="D48" s="282"/>
      <c r="E48" s="282"/>
      <c r="F48" s="282"/>
      <c r="G48" s="282"/>
      <c r="H48" s="282"/>
      <c r="I48" s="282"/>
      <c r="J48" s="39"/>
      <c r="K48" s="39"/>
      <c r="L48" s="39"/>
      <c r="M48" s="39"/>
      <c r="N48" s="39"/>
      <c r="O48" s="39"/>
      <c r="P48" s="39"/>
      <c r="Q48" s="39"/>
    </row>
  </sheetData>
  <sheetProtection/>
  <mergeCells count="48">
    <mergeCell ref="A4:B4"/>
    <mergeCell ref="A5:B5"/>
    <mergeCell ref="A1:I1"/>
    <mergeCell ref="A2:B2"/>
    <mergeCell ref="C2:I2"/>
    <mergeCell ref="A3:B3"/>
    <mergeCell ref="C8:I8"/>
    <mergeCell ref="A9:A10"/>
    <mergeCell ref="B9:B10"/>
    <mergeCell ref="A11:A12"/>
    <mergeCell ref="B11:B12"/>
    <mergeCell ref="A17:A18"/>
    <mergeCell ref="B17:B18"/>
    <mergeCell ref="A6:B6"/>
    <mergeCell ref="A7:B7"/>
    <mergeCell ref="A13:A14"/>
    <mergeCell ref="B13:B14"/>
    <mergeCell ref="A15:A16"/>
    <mergeCell ref="B15:B16"/>
    <mergeCell ref="A29:B29"/>
    <mergeCell ref="C30:I30"/>
    <mergeCell ref="A19:A20"/>
    <mergeCell ref="B19:B20"/>
    <mergeCell ref="A21:A22"/>
    <mergeCell ref="B21:B22"/>
    <mergeCell ref="A23:I23"/>
    <mergeCell ref="A24:B24"/>
    <mergeCell ref="C24:I24"/>
    <mergeCell ref="A25:B25"/>
    <mergeCell ref="A26:B26"/>
    <mergeCell ref="A27:B27"/>
    <mergeCell ref="A28:B28"/>
    <mergeCell ref="A41:A42"/>
    <mergeCell ref="B41:B42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8:I48"/>
    <mergeCell ref="C47:F47"/>
    <mergeCell ref="A43:A44"/>
    <mergeCell ref="B43:B44"/>
  </mergeCells>
  <hyperlinks>
    <hyperlink ref="A48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E24" sqref="E24"/>
    </sheetView>
  </sheetViews>
  <sheetFormatPr defaultColWidth="12.00390625" defaultRowHeight="12.75"/>
  <cols>
    <col min="1" max="1" width="18.00390625" style="4" customWidth="1"/>
    <col min="2" max="2" width="18.875" style="4" customWidth="1"/>
    <col min="3" max="5" width="18.00390625" style="16" customWidth="1"/>
    <col min="6" max="6" width="4.875" style="4" bestFit="1" customWidth="1"/>
    <col min="7" max="7" width="5.125" style="4" bestFit="1" customWidth="1"/>
    <col min="8" max="16384" width="12.00390625" style="4" customWidth="1"/>
  </cols>
  <sheetData>
    <row r="1" spans="1:5" s="153" customFormat="1" ht="18" customHeight="1" thickBot="1">
      <c r="A1" s="323" t="s">
        <v>250</v>
      </c>
      <c r="B1" s="324"/>
      <c r="C1" s="324"/>
      <c r="D1" s="324"/>
      <c r="E1" s="325"/>
    </row>
    <row r="2" spans="1:5" s="5" customFormat="1" ht="13.5" thickBot="1">
      <c r="A2" s="276" t="s">
        <v>14</v>
      </c>
      <c r="B2" s="308"/>
      <c r="C2" s="290">
        <v>530</v>
      </c>
      <c r="D2" s="291"/>
      <c r="E2" s="292"/>
    </row>
    <row r="3" spans="1:5" s="6" customFormat="1" ht="13.5" customHeight="1" thickBot="1">
      <c r="A3" s="276" t="s">
        <v>15</v>
      </c>
      <c r="B3" s="308"/>
      <c r="C3" s="290">
        <v>1</v>
      </c>
      <c r="D3" s="291"/>
      <c r="E3" s="292"/>
    </row>
    <row r="4" spans="1:5" s="2" customFormat="1" ht="36" customHeight="1" thickBot="1">
      <c r="A4" s="276" t="s">
        <v>12</v>
      </c>
      <c r="B4" s="308"/>
      <c r="C4" s="347" t="s">
        <v>33</v>
      </c>
      <c r="D4" s="376"/>
      <c r="E4" s="348"/>
    </row>
    <row r="5" spans="1:5" s="2" customFormat="1" ht="12" thickBot="1">
      <c r="A5" s="276" t="s">
        <v>13</v>
      </c>
      <c r="B5" s="308"/>
      <c r="C5" s="7"/>
      <c r="D5" s="7"/>
      <c r="E5" s="7"/>
    </row>
    <row r="6" spans="1:5" s="6" customFormat="1" ht="13.5" customHeight="1" thickBot="1">
      <c r="A6" s="276" t="s">
        <v>16</v>
      </c>
      <c r="B6" s="308"/>
      <c r="C6" s="8">
        <v>1</v>
      </c>
      <c r="D6" s="8">
        <v>2</v>
      </c>
      <c r="E6" s="8">
        <v>3</v>
      </c>
    </row>
    <row r="7" spans="1:5" s="6" customFormat="1" ht="13.5" customHeight="1" thickBot="1">
      <c r="A7" s="276" t="s">
        <v>23</v>
      </c>
      <c r="B7" s="308"/>
      <c r="C7" s="8" t="s">
        <v>24</v>
      </c>
      <c r="D7" s="8" t="s">
        <v>24</v>
      </c>
      <c r="E7" s="8" t="s">
        <v>24</v>
      </c>
    </row>
    <row r="8" spans="1:5" s="6" customFormat="1" ht="12" thickBot="1">
      <c r="A8" s="9" t="s">
        <v>19</v>
      </c>
      <c r="B8" s="9" t="s">
        <v>20</v>
      </c>
      <c r="C8" s="8" t="s">
        <v>26</v>
      </c>
      <c r="D8" s="8" t="s">
        <v>26</v>
      </c>
      <c r="E8" s="8" t="s">
        <v>26</v>
      </c>
    </row>
    <row r="9" spans="1:5" s="3" customFormat="1" ht="11.25">
      <c r="A9" s="327" t="s">
        <v>11</v>
      </c>
      <c r="B9" s="327" t="s">
        <v>21</v>
      </c>
      <c r="C9" s="247"/>
      <c r="D9" s="47">
        <v>0.4201388888888889</v>
      </c>
      <c r="E9" s="47">
        <v>0.7569444444444445</v>
      </c>
    </row>
    <row r="10" spans="1:5" s="3" customFormat="1" ht="12" thickBot="1">
      <c r="A10" s="328"/>
      <c r="B10" s="328"/>
      <c r="C10" s="248"/>
      <c r="D10" s="51">
        <f>D9+TIME(0,10,0)</f>
        <v>0.4270833333333333</v>
      </c>
      <c r="E10" s="51">
        <f>E9+TIME(0,10,0)</f>
        <v>0.763888888888889</v>
      </c>
    </row>
    <row r="11" spans="1:5" s="3" customFormat="1" ht="11.25">
      <c r="A11" s="278" t="s">
        <v>30</v>
      </c>
      <c r="B11" s="280" t="s">
        <v>114</v>
      </c>
      <c r="C11" s="247"/>
      <c r="D11" s="47">
        <f>D10+TIME(0,70,0)</f>
        <v>0.4756944444444444</v>
      </c>
      <c r="E11" s="47">
        <f>E10+TIME(0,70,0)</f>
        <v>0.8125000000000001</v>
      </c>
    </row>
    <row r="12" spans="1:5" s="3" customFormat="1" ht="12" thickBot="1">
      <c r="A12" s="279"/>
      <c r="B12" s="272"/>
      <c r="C12" s="176"/>
      <c r="D12" s="55">
        <f>D11+TIME(0,5,0)</f>
        <v>0.47916666666666663</v>
      </c>
      <c r="E12" s="55">
        <f>E11+TIME(0,5,0)</f>
        <v>0.8159722222222223</v>
      </c>
    </row>
    <row r="13" spans="1:5" s="3" customFormat="1" ht="11.25">
      <c r="A13" s="278" t="s">
        <v>17</v>
      </c>
      <c r="B13" s="280" t="s">
        <v>21</v>
      </c>
      <c r="C13" s="47">
        <v>0.25</v>
      </c>
      <c r="D13" s="47">
        <f>D12+TIME(0,40,0)</f>
        <v>0.5069444444444444</v>
      </c>
      <c r="E13" s="47">
        <f>E12+TIME(0,40,0)</f>
        <v>0.8437500000000001</v>
      </c>
    </row>
    <row r="14" spans="1:5" s="3" customFormat="1" ht="12" thickBot="1">
      <c r="A14" s="279"/>
      <c r="B14" s="272"/>
      <c r="C14" s="55">
        <f>C13+TIME(0,5,0)</f>
        <v>0.2534722222222222</v>
      </c>
      <c r="D14" s="55">
        <f>D13+TIME(0,60,0)</f>
        <v>0.548611111111111</v>
      </c>
      <c r="E14" s="55">
        <f>E13+TIME(0,5,0)</f>
        <v>0.8472222222222223</v>
      </c>
    </row>
    <row r="15" spans="1:5" s="3" customFormat="1" ht="11.25">
      <c r="A15" s="278" t="s">
        <v>251</v>
      </c>
      <c r="B15" s="280" t="s">
        <v>39</v>
      </c>
      <c r="C15" s="59">
        <f>C14+TIME(0,20,0)</f>
        <v>0.2673611111111111</v>
      </c>
      <c r="D15" s="59">
        <f>D14+TIME(0,25,0)</f>
        <v>0.5659722222222222</v>
      </c>
      <c r="E15" s="59">
        <f>E14+TIME(0,25,0)</f>
        <v>0.8645833333333335</v>
      </c>
    </row>
    <row r="16" spans="1:5" s="3" customFormat="1" ht="12" thickBot="1">
      <c r="A16" s="279"/>
      <c r="B16" s="272"/>
      <c r="C16" s="51">
        <f>C15+TIME(0,0,0)</f>
        <v>0.2673611111111111</v>
      </c>
      <c r="D16" s="51">
        <f>D15+TIME(0,0,0)</f>
        <v>0.5659722222222222</v>
      </c>
      <c r="E16" s="51">
        <f>E15+TIME(0,0,0)</f>
        <v>0.8645833333333335</v>
      </c>
    </row>
    <row r="17" spans="1:5" s="3" customFormat="1" ht="11.25">
      <c r="A17" s="278" t="s">
        <v>252</v>
      </c>
      <c r="B17" s="280"/>
      <c r="C17" s="47">
        <f>C16+TIME(0,20,0)</f>
        <v>0.28125</v>
      </c>
      <c r="D17" s="47">
        <f>D16+TIME(0,25,0)</f>
        <v>0.5833333333333334</v>
      </c>
      <c r="E17" s="47">
        <f>E16+TIME(0,25,0)</f>
        <v>0.8819444444444446</v>
      </c>
    </row>
    <row r="18" spans="1:5" s="3" customFormat="1" ht="12" thickBot="1">
      <c r="A18" s="279"/>
      <c r="B18" s="272"/>
      <c r="C18" s="55">
        <f>C17+TIME(0,5,0)</f>
        <v>0.2847222222222222</v>
      </c>
      <c r="D18" s="55">
        <f>D17+TIME(0,5,0)</f>
        <v>0.5868055555555556</v>
      </c>
      <c r="E18" s="55">
        <f>E17+TIME(0,5,0)</f>
        <v>0.8854166666666669</v>
      </c>
    </row>
    <row r="19" spans="1:5" s="153" customFormat="1" ht="23.25" customHeight="1" thickBot="1">
      <c r="A19" s="323" t="s">
        <v>288</v>
      </c>
      <c r="B19" s="324"/>
      <c r="C19" s="374"/>
      <c r="D19" s="374"/>
      <c r="E19" s="375"/>
    </row>
    <row r="20" spans="1:5" s="5" customFormat="1" ht="13.5" thickBot="1">
      <c r="A20" s="276" t="s">
        <v>14</v>
      </c>
      <c r="B20" s="277"/>
      <c r="C20" s="290">
        <v>530</v>
      </c>
      <c r="D20" s="291"/>
      <c r="E20" s="292"/>
    </row>
    <row r="21" spans="1:5" s="6" customFormat="1" ht="13.5" customHeight="1" thickBot="1">
      <c r="A21" s="276" t="s">
        <v>15</v>
      </c>
      <c r="B21" s="277"/>
      <c r="C21" s="290">
        <v>1</v>
      </c>
      <c r="D21" s="291"/>
      <c r="E21" s="292"/>
    </row>
    <row r="22" spans="1:5" s="2" customFormat="1" ht="36" customHeight="1" thickBot="1">
      <c r="A22" s="276" t="s">
        <v>12</v>
      </c>
      <c r="B22" s="277"/>
      <c r="C22" s="347" t="s">
        <v>33</v>
      </c>
      <c r="D22" s="376"/>
      <c r="E22" s="348"/>
    </row>
    <row r="23" spans="1:5" s="2" customFormat="1" ht="12" thickBot="1">
      <c r="A23" s="276" t="s">
        <v>13</v>
      </c>
      <c r="B23" s="277"/>
      <c r="C23" s="7"/>
      <c r="D23" s="7"/>
      <c r="E23" s="7"/>
    </row>
    <row r="24" spans="1:5" s="6" customFormat="1" ht="13.5" customHeight="1" thickBot="1">
      <c r="A24" s="276" t="s">
        <v>16</v>
      </c>
      <c r="B24" s="277"/>
      <c r="C24" s="8">
        <v>1</v>
      </c>
      <c r="D24" s="8">
        <v>2</v>
      </c>
      <c r="E24" s="8">
        <v>3</v>
      </c>
    </row>
    <row r="25" spans="1:5" s="6" customFormat="1" ht="13.5" customHeight="1" thickBot="1">
      <c r="A25" s="276" t="s">
        <v>23</v>
      </c>
      <c r="B25" s="277"/>
      <c r="C25" s="8" t="s">
        <v>24</v>
      </c>
      <c r="D25" s="8" t="s">
        <v>24</v>
      </c>
      <c r="E25" s="8" t="s">
        <v>24</v>
      </c>
    </row>
    <row r="26" spans="1:5" s="6" customFormat="1" ht="12" thickBot="1">
      <c r="A26" s="9" t="s">
        <v>19</v>
      </c>
      <c r="B26" s="9" t="s">
        <v>20</v>
      </c>
      <c r="C26" s="8" t="s">
        <v>26</v>
      </c>
      <c r="D26" s="8" t="s">
        <v>26</v>
      </c>
      <c r="E26" s="8" t="s">
        <v>26</v>
      </c>
    </row>
    <row r="27" spans="1:5" s="3" customFormat="1" ht="11.25">
      <c r="A27" s="327" t="s">
        <v>252</v>
      </c>
      <c r="B27" s="327"/>
      <c r="C27" s="47">
        <v>0.28125</v>
      </c>
      <c r="D27" s="47">
        <v>0.5972222222222222</v>
      </c>
      <c r="E27" s="47">
        <v>0.8819444444444445</v>
      </c>
    </row>
    <row r="28" spans="1:5" s="3" customFormat="1" ht="12" thickBot="1">
      <c r="A28" s="328"/>
      <c r="B28" s="328"/>
      <c r="C28" s="51">
        <f>C27+TIME(0,5,0)</f>
        <v>0.2847222222222222</v>
      </c>
      <c r="D28" s="51">
        <f>D27+TIME(0,10,0)</f>
        <v>0.6041666666666666</v>
      </c>
      <c r="E28" s="51">
        <f>E27+TIME(0,5,0)</f>
        <v>0.8854166666666667</v>
      </c>
    </row>
    <row r="29" spans="1:5" s="3" customFormat="1" ht="11.25">
      <c r="A29" s="327" t="s">
        <v>251</v>
      </c>
      <c r="B29" s="327" t="s">
        <v>39</v>
      </c>
      <c r="C29" s="47">
        <f>C28+TIME(0,25,0)</f>
        <v>0.3020833333333333</v>
      </c>
      <c r="D29" s="47">
        <f>D28+TIME(0,25,0)</f>
        <v>0.6215277777777778</v>
      </c>
      <c r="E29" s="47">
        <f>E28+TIME(0,25,0)</f>
        <v>0.9027777777777779</v>
      </c>
    </row>
    <row r="30" spans="1:5" s="3" customFormat="1" ht="12" thickBot="1">
      <c r="A30" s="328"/>
      <c r="B30" s="328"/>
      <c r="C30" s="55">
        <f>C29+TIME(0,0,0)</f>
        <v>0.3020833333333333</v>
      </c>
      <c r="D30" s="55">
        <f>D29+TIME(0,0,0)</f>
        <v>0.6215277777777778</v>
      </c>
      <c r="E30" s="55">
        <f>E29+TIME(0,0,0)</f>
        <v>0.9027777777777779</v>
      </c>
    </row>
    <row r="31" spans="1:5" s="3" customFormat="1" ht="11.25">
      <c r="A31" s="327" t="s">
        <v>17</v>
      </c>
      <c r="B31" s="327" t="s">
        <v>21</v>
      </c>
      <c r="C31" s="47">
        <f>C30+TIME(0,25,0)</f>
        <v>0.3194444444444444</v>
      </c>
      <c r="D31" s="47">
        <f>D30+TIME(0,25,0)</f>
        <v>0.638888888888889</v>
      </c>
      <c r="E31" s="47">
        <f>E30+TIME(0,25,0)</f>
        <v>0.9201388888888891</v>
      </c>
    </row>
    <row r="32" spans="1:5" s="3" customFormat="1" ht="12" thickBot="1">
      <c r="A32" s="328"/>
      <c r="B32" s="328"/>
      <c r="C32" s="51">
        <f>C31+TIME(0,5,0)</f>
        <v>0.32291666666666663</v>
      </c>
      <c r="D32" s="51">
        <f>D31+TIME(0,10,0)</f>
        <v>0.6458333333333334</v>
      </c>
      <c r="E32" s="55">
        <f>E31+TIME(0,5,0)</f>
        <v>0.9236111111111113</v>
      </c>
    </row>
    <row r="33" spans="1:5" s="3" customFormat="1" ht="11.25">
      <c r="A33" s="327" t="s">
        <v>30</v>
      </c>
      <c r="B33" s="327" t="s">
        <v>114</v>
      </c>
      <c r="C33" s="47">
        <f>C32+TIME(0,40,0)</f>
        <v>0.3506944444444444</v>
      </c>
      <c r="D33" s="47">
        <f>D32+TIME(0,40,0)</f>
        <v>0.6736111111111112</v>
      </c>
      <c r="E33" s="247"/>
    </row>
    <row r="34" spans="1:5" s="3" customFormat="1" ht="12" thickBot="1">
      <c r="A34" s="328"/>
      <c r="B34" s="328"/>
      <c r="C34" s="55">
        <f>C33+TIME(0,5,0)</f>
        <v>0.35416666666666663</v>
      </c>
      <c r="D34" s="55">
        <f>D33+TIME(0,5,0)</f>
        <v>0.6770833333333334</v>
      </c>
      <c r="E34" s="176"/>
    </row>
    <row r="35" spans="1:5" s="3" customFormat="1" ht="11.25">
      <c r="A35" s="327" t="s">
        <v>11</v>
      </c>
      <c r="B35" s="327" t="s">
        <v>21</v>
      </c>
      <c r="C35" s="59">
        <f>C34+TIME(0,70,0)</f>
        <v>0.40277777777777773</v>
      </c>
      <c r="D35" s="59">
        <f>D34+TIME(0,70,0)</f>
        <v>0.7256944444444445</v>
      </c>
      <c r="E35" s="249"/>
    </row>
    <row r="36" spans="1:5" s="3" customFormat="1" ht="12" thickBot="1">
      <c r="A36" s="328"/>
      <c r="B36" s="328"/>
      <c r="C36" s="55">
        <f>C35+TIME(0,5,0)</f>
        <v>0.40624999999999994</v>
      </c>
      <c r="D36" s="55">
        <f>D35+TIME(0,5,0)</f>
        <v>0.7291666666666667</v>
      </c>
      <c r="E36" s="176"/>
    </row>
    <row r="37" spans="1:7" s="3" customFormat="1" ht="11.25">
      <c r="A37" s="164"/>
      <c r="B37" s="2"/>
      <c r="C37" s="165"/>
      <c r="D37" s="165"/>
      <c r="E37" s="165"/>
      <c r="G37" s="192"/>
    </row>
    <row r="38" spans="1:7" ht="12.75">
      <c r="A38" s="193"/>
      <c r="B38" s="2"/>
      <c r="C38" s="165"/>
      <c r="D38" s="165"/>
      <c r="E38" s="165"/>
      <c r="F38" s="192"/>
      <c r="G38" s="192"/>
    </row>
    <row r="39" spans="1:16" ht="25.5" customHeight="1">
      <c r="A39" s="320" t="s">
        <v>25</v>
      </c>
      <c r="B39" s="320"/>
      <c r="C39" s="320"/>
      <c r="D39" s="34">
        <v>40082</v>
      </c>
      <c r="E39" s="4"/>
      <c r="F39" s="66"/>
      <c r="G39" s="66"/>
      <c r="H39" s="66"/>
      <c r="J39" s="67"/>
      <c r="K39" s="16"/>
      <c r="L39" s="16"/>
      <c r="M39" s="16"/>
      <c r="N39" s="39"/>
      <c r="O39" s="39"/>
      <c r="P39" s="39"/>
    </row>
    <row r="40" spans="1:13" ht="12.75" customHeight="1">
      <c r="A40" s="305" t="s">
        <v>35</v>
      </c>
      <c r="B40" s="305"/>
      <c r="C40" s="305"/>
      <c r="D40" s="305"/>
      <c r="E40" s="305"/>
      <c r="F40" s="152"/>
      <c r="G40" s="152"/>
      <c r="H40" s="152"/>
      <c r="I40" s="152"/>
      <c r="J40" s="152"/>
      <c r="K40" s="152"/>
      <c r="L40" s="152"/>
      <c r="M40" s="152"/>
    </row>
    <row r="41" spans="1:5" ht="12.75">
      <c r="A41" s="305"/>
      <c r="B41" s="305"/>
      <c r="C41" s="305"/>
      <c r="D41" s="305"/>
      <c r="E41" s="305"/>
    </row>
  </sheetData>
  <sheetProtection/>
  <mergeCells count="42">
    <mergeCell ref="B15:B16"/>
    <mergeCell ref="A1:E1"/>
    <mergeCell ref="A2:B2"/>
    <mergeCell ref="A3:B3"/>
    <mergeCell ref="A4:B4"/>
    <mergeCell ref="A5:B5"/>
    <mergeCell ref="A6:B6"/>
    <mergeCell ref="A9:A10"/>
    <mergeCell ref="A31:A32"/>
    <mergeCell ref="B31:B32"/>
    <mergeCell ref="A19:E19"/>
    <mergeCell ref="A20:B20"/>
    <mergeCell ref="A21:B21"/>
    <mergeCell ref="A22:B22"/>
    <mergeCell ref="A23:B23"/>
    <mergeCell ref="A24:B24"/>
    <mergeCell ref="C22:E22"/>
    <mergeCell ref="A27:A28"/>
    <mergeCell ref="B29:B30"/>
    <mergeCell ref="C2:E2"/>
    <mergeCell ref="A11:A12"/>
    <mergeCell ref="B11:B12"/>
    <mergeCell ref="C20:E20"/>
    <mergeCell ref="A17:A18"/>
    <mergeCell ref="B17:B18"/>
    <mergeCell ref="A7:B7"/>
    <mergeCell ref="B13:B14"/>
    <mergeCell ref="A15:A16"/>
    <mergeCell ref="A39:C39"/>
    <mergeCell ref="A40:E41"/>
    <mergeCell ref="A35:A36"/>
    <mergeCell ref="B35:B36"/>
    <mergeCell ref="C4:E4"/>
    <mergeCell ref="C3:E3"/>
    <mergeCell ref="C21:E21"/>
    <mergeCell ref="A33:A34"/>
    <mergeCell ref="B33:B34"/>
    <mergeCell ref="A25:B25"/>
    <mergeCell ref="B9:B10"/>
    <mergeCell ref="A13:A14"/>
    <mergeCell ref="B27:B28"/>
    <mergeCell ref="A29:A30"/>
  </mergeCells>
  <hyperlinks>
    <hyperlink ref="A40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6">
      <selection activeCell="A25" sqref="A25:C25"/>
    </sheetView>
  </sheetViews>
  <sheetFormatPr defaultColWidth="12.00390625" defaultRowHeight="12.75"/>
  <cols>
    <col min="1" max="1" width="16.00390625" style="4" bestFit="1" customWidth="1"/>
    <col min="2" max="2" width="9.125" style="4" bestFit="1" customWidth="1"/>
    <col min="3" max="3" width="23.875" style="16" bestFit="1" customWidth="1"/>
    <col min="4" max="16384" width="12.00390625" style="4" customWidth="1"/>
  </cols>
  <sheetData>
    <row r="1" spans="1:3" s="153" customFormat="1" ht="13.5" thickBot="1">
      <c r="A1" s="323" t="s">
        <v>255</v>
      </c>
      <c r="B1" s="324"/>
      <c r="C1" s="325"/>
    </row>
    <row r="2" spans="1:3" s="5" customFormat="1" ht="13.5" thickBot="1">
      <c r="A2" s="276" t="s">
        <v>14</v>
      </c>
      <c r="B2" s="308"/>
      <c r="C2" s="101">
        <v>531</v>
      </c>
    </row>
    <row r="3" spans="1:3" s="6" customFormat="1" ht="12" thickBot="1">
      <c r="A3" s="276" t="s">
        <v>15</v>
      </c>
      <c r="B3" s="308"/>
      <c r="C3" s="101">
        <v>1</v>
      </c>
    </row>
    <row r="4" spans="1:3" s="2" customFormat="1" ht="23.25" thickBot="1">
      <c r="A4" s="276" t="s">
        <v>12</v>
      </c>
      <c r="B4" s="308"/>
      <c r="C4" s="156" t="s">
        <v>195</v>
      </c>
    </row>
    <row r="5" spans="1:3" s="2" customFormat="1" ht="12" thickBot="1">
      <c r="A5" s="276" t="s">
        <v>13</v>
      </c>
      <c r="B5" s="308"/>
      <c r="C5" s="7"/>
    </row>
    <row r="6" spans="1:3" s="6" customFormat="1" ht="12" thickBot="1">
      <c r="A6" s="276" t="s">
        <v>16</v>
      </c>
      <c r="B6" s="308"/>
      <c r="C6" s="101">
        <v>1</v>
      </c>
    </row>
    <row r="7" spans="1:3" s="6" customFormat="1" ht="12" thickBot="1">
      <c r="A7" s="276" t="s">
        <v>23</v>
      </c>
      <c r="B7" s="308"/>
      <c r="C7" s="8" t="s">
        <v>24</v>
      </c>
    </row>
    <row r="8" spans="1:3" s="6" customFormat="1" ht="12" thickBot="1">
      <c r="A8" s="9" t="s">
        <v>19</v>
      </c>
      <c r="B8" s="9" t="s">
        <v>20</v>
      </c>
      <c r="C8" s="8"/>
    </row>
    <row r="9" spans="1:3" s="3" customFormat="1" ht="11.25">
      <c r="A9" s="278" t="s">
        <v>11</v>
      </c>
      <c r="B9" s="377" t="s">
        <v>21</v>
      </c>
      <c r="C9" s="70">
        <v>0.4826388888888889</v>
      </c>
    </row>
    <row r="10" spans="1:3" s="3" customFormat="1" ht="12" thickBot="1">
      <c r="A10" s="279"/>
      <c r="B10" s="378"/>
      <c r="C10" s="80">
        <v>0.4895833333333333</v>
      </c>
    </row>
    <row r="11" spans="1:3" s="3" customFormat="1" ht="11.25">
      <c r="A11" s="278" t="s">
        <v>17</v>
      </c>
      <c r="B11" s="280" t="s">
        <v>21</v>
      </c>
      <c r="C11" s="93">
        <v>0.5625</v>
      </c>
    </row>
    <row r="12" spans="1:3" s="3" customFormat="1" ht="12" thickBot="1">
      <c r="A12" s="279"/>
      <c r="B12" s="272"/>
      <c r="C12" s="75">
        <v>0.5729166666666666</v>
      </c>
    </row>
    <row r="13" spans="1:3" s="3" customFormat="1" ht="11.25">
      <c r="A13" s="278" t="s">
        <v>38</v>
      </c>
      <c r="B13" s="280" t="s">
        <v>39</v>
      </c>
      <c r="C13" s="70">
        <v>0.6284722222222222</v>
      </c>
    </row>
    <row r="14" spans="1:3" s="3" customFormat="1" ht="12" thickBot="1">
      <c r="A14" s="279"/>
      <c r="B14" s="272"/>
      <c r="C14" s="80">
        <v>0.6284722222222222</v>
      </c>
    </row>
    <row r="15" spans="1:3" s="3" customFormat="1" ht="11.25">
      <c r="A15" s="278" t="s">
        <v>40</v>
      </c>
      <c r="B15" s="280" t="s">
        <v>39</v>
      </c>
      <c r="C15" s="93">
        <v>0.642361111111111</v>
      </c>
    </row>
    <row r="16" spans="1:3" s="3" customFormat="1" ht="12" thickBot="1">
      <c r="A16" s="279"/>
      <c r="B16" s="272"/>
      <c r="C16" s="80">
        <v>0.6458333333333334</v>
      </c>
    </row>
    <row r="17" spans="1:3" s="3" customFormat="1" ht="11.25">
      <c r="A17" s="278" t="s">
        <v>147</v>
      </c>
      <c r="B17" s="280" t="s">
        <v>39</v>
      </c>
      <c r="C17" s="93">
        <v>0.7555555555555555</v>
      </c>
    </row>
    <row r="18" spans="1:3" s="3" customFormat="1" ht="12" thickBot="1">
      <c r="A18" s="279"/>
      <c r="B18" s="272"/>
      <c r="C18" s="75">
        <v>0.7604166666666666</v>
      </c>
    </row>
    <row r="19" spans="1:3" s="3" customFormat="1" ht="11.25">
      <c r="A19" s="278" t="s">
        <v>148</v>
      </c>
      <c r="B19" s="280" t="s">
        <v>39</v>
      </c>
      <c r="C19" s="70">
        <v>0.7729166666666667</v>
      </c>
    </row>
    <row r="20" spans="1:3" s="3" customFormat="1" ht="12" thickBot="1">
      <c r="A20" s="279"/>
      <c r="B20" s="272"/>
      <c r="C20" s="80">
        <v>0.7743055555555555</v>
      </c>
    </row>
    <row r="21" spans="1:3" s="3" customFormat="1" ht="11.25">
      <c r="A21" s="278" t="s">
        <v>149</v>
      </c>
      <c r="B21" s="280" t="s">
        <v>21</v>
      </c>
      <c r="C21" s="18">
        <v>0.8333333333333334</v>
      </c>
    </row>
    <row r="22" spans="1:3" s="3" customFormat="1" ht="12" thickBot="1">
      <c r="A22" s="279"/>
      <c r="B22" s="272"/>
      <c r="C22" s="33">
        <v>0.8368055555555555</v>
      </c>
    </row>
    <row r="23" spans="1:3" s="3" customFormat="1" ht="11.25">
      <c r="A23" s="278" t="s">
        <v>256</v>
      </c>
      <c r="B23" s="280" t="s">
        <v>39</v>
      </c>
      <c r="C23" s="18">
        <v>0.8902777777777778</v>
      </c>
    </row>
    <row r="24" spans="1:3" s="3" customFormat="1" ht="12" thickBot="1">
      <c r="A24" s="279"/>
      <c r="B24" s="272"/>
      <c r="C24" s="33">
        <v>0.8923611111111112</v>
      </c>
    </row>
    <row r="25" spans="1:3" s="153" customFormat="1" ht="13.5" thickBot="1">
      <c r="A25" s="323" t="s">
        <v>257</v>
      </c>
      <c r="B25" s="324"/>
      <c r="C25" s="325"/>
    </row>
    <row r="26" spans="1:3" s="5" customFormat="1" ht="13.5" thickBot="1">
      <c r="A26" s="276" t="s">
        <v>14</v>
      </c>
      <c r="B26" s="308"/>
      <c r="C26" s="101">
        <v>531</v>
      </c>
    </row>
    <row r="27" spans="1:3" s="6" customFormat="1" ht="12" thickBot="1">
      <c r="A27" s="276" t="s">
        <v>15</v>
      </c>
      <c r="B27" s="308"/>
      <c r="C27" s="101">
        <v>1</v>
      </c>
    </row>
    <row r="28" spans="1:3" s="2" customFormat="1" ht="23.25" thickBot="1">
      <c r="A28" s="276" t="s">
        <v>12</v>
      </c>
      <c r="B28" s="308"/>
      <c r="C28" s="156" t="s">
        <v>195</v>
      </c>
    </row>
    <row r="29" spans="1:3" s="2" customFormat="1" ht="12" thickBot="1">
      <c r="A29" s="276" t="s">
        <v>13</v>
      </c>
      <c r="B29" s="308"/>
      <c r="C29" s="7"/>
    </row>
    <row r="30" spans="1:3" s="6" customFormat="1" ht="12" thickBot="1">
      <c r="A30" s="276" t="s">
        <v>16</v>
      </c>
      <c r="B30" s="308"/>
      <c r="C30" s="101">
        <v>1</v>
      </c>
    </row>
    <row r="31" spans="1:3" s="6" customFormat="1" ht="12" thickBot="1">
      <c r="A31" s="276" t="s">
        <v>23</v>
      </c>
      <c r="B31" s="308"/>
      <c r="C31" s="8" t="s">
        <v>24</v>
      </c>
    </row>
    <row r="32" spans="1:3" s="6" customFormat="1" ht="12" thickBot="1">
      <c r="A32" s="9" t="s">
        <v>19</v>
      </c>
      <c r="B32" s="9" t="s">
        <v>20</v>
      </c>
      <c r="C32" s="8"/>
    </row>
    <row r="33" spans="1:3" s="3" customFormat="1" ht="11.25">
      <c r="A33" s="327" t="s">
        <v>256</v>
      </c>
      <c r="B33" s="327" t="s">
        <v>39</v>
      </c>
      <c r="C33" s="70">
        <v>0.8055555555555555</v>
      </c>
    </row>
    <row r="34" spans="1:3" s="3" customFormat="1" ht="12" thickBot="1">
      <c r="A34" s="328"/>
      <c r="B34" s="328"/>
      <c r="C34" s="80">
        <v>0.8125</v>
      </c>
    </row>
    <row r="35" spans="1:3" s="3" customFormat="1" ht="11.25">
      <c r="A35" s="327" t="s">
        <v>149</v>
      </c>
      <c r="B35" s="327" t="s">
        <v>21</v>
      </c>
      <c r="C35" s="93">
        <v>0.8680555555555555</v>
      </c>
    </row>
    <row r="36" spans="1:3" s="3" customFormat="1" ht="12" thickBot="1">
      <c r="A36" s="328"/>
      <c r="B36" s="328"/>
      <c r="C36" s="75">
        <v>0.8819444444444445</v>
      </c>
    </row>
    <row r="37" spans="1:3" s="3" customFormat="1" ht="11.25">
      <c r="A37" s="327" t="s">
        <v>148</v>
      </c>
      <c r="B37" s="327" t="s">
        <v>39</v>
      </c>
      <c r="C37" s="70">
        <v>0.9444444444444445</v>
      </c>
    </row>
    <row r="38" spans="1:3" s="3" customFormat="1" ht="12" thickBot="1">
      <c r="A38" s="328"/>
      <c r="B38" s="328"/>
      <c r="C38" s="80">
        <v>0.9513888888888888</v>
      </c>
    </row>
    <row r="39" spans="1:3" s="3" customFormat="1" ht="11.25">
      <c r="A39" s="327" t="s">
        <v>147</v>
      </c>
      <c r="B39" s="327" t="s">
        <v>39</v>
      </c>
      <c r="C39" s="70">
        <v>0.9666666666666667</v>
      </c>
    </row>
    <row r="40" spans="1:3" s="3" customFormat="1" ht="12" thickBot="1">
      <c r="A40" s="328"/>
      <c r="B40" s="328"/>
      <c r="C40" s="80">
        <v>0.9722222222222222</v>
      </c>
    </row>
    <row r="41" spans="1:3" s="3" customFormat="1" ht="11.25">
      <c r="A41" s="327" t="s">
        <v>40</v>
      </c>
      <c r="B41" s="327" t="s">
        <v>39</v>
      </c>
      <c r="C41" s="93">
        <v>0.08263888888888889</v>
      </c>
    </row>
    <row r="42" spans="1:3" s="3" customFormat="1" ht="12" thickBot="1">
      <c r="A42" s="328"/>
      <c r="B42" s="328"/>
      <c r="C42" s="75">
        <v>0.08680555555555557</v>
      </c>
    </row>
    <row r="43" spans="1:3" s="3" customFormat="1" ht="11.25">
      <c r="A43" s="327" t="s">
        <v>38</v>
      </c>
      <c r="B43" s="327" t="s">
        <v>39</v>
      </c>
      <c r="C43" s="70">
        <v>0.10277777777777779</v>
      </c>
    </row>
    <row r="44" spans="1:3" s="3" customFormat="1" ht="12" thickBot="1">
      <c r="A44" s="328"/>
      <c r="B44" s="328"/>
      <c r="C44" s="80">
        <v>0.10277777777777779</v>
      </c>
    </row>
    <row r="45" spans="1:3" s="3" customFormat="1" ht="11.25">
      <c r="A45" s="327" t="s">
        <v>17</v>
      </c>
      <c r="B45" s="327" t="s">
        <v>21</v>
      </c>
      <c r="C45" s="93">
        <v>0.15833333333333333</v>
      </c>
    </row>
    <row r="46" spans="1:3" s="3" customFormat="1" ht="12" thickBot="1">
      <c r="A46" s="328"/>
      <c r="B46" s="328"/>
      <c r="C46" s="80">
        <v>0.16666666666666666</v>
      </c>
    </row>
    <row r="47" spans="1:3" s="3" customFormat="1" ht="11.25">
      <c r="A47" s="278" t="s">
        <v>11</v>
      </c>
      <c r="B47" s="327" t="s">
        <v>21</v>
      </c>
      <c r="C47" s="93">
        <v>0.24305555555555555</v>
      </c>
    </row>
    <row r="48" spans="1:3" s="3" customFormat="1" ht="12" thickBot="1">
      <c r="A48" s="273"/>
      <c r="B48" s="328"/>
      <c r="C48" s="80">
        <v>0.25</v>
      </c>
    </row>
    <row r="49" spans="1:3" s="3" customFormat="1" ht="11.25">
      <c r="A49" s="273"/>
      <c r="B49" s="327" t="s">
        <v>114</v>
      </c>
      <c r="C49" s="93">
        <v>0.2673611111111111</v>
      </c>
    </row>
    <row r="50" spans="1:3" s="3" customFormat="1" ht="12" thickBot="1">
      <c r="A50" s="279"/>
      <c r="B50" s="328"/>
      <c r="C50" s="80">
        <v>0.2708333333333333</v>
      </c>
    </row>
    <row r="51" spans="1:3" ht="12.75">
      <c r="A51" s="164"/>
      <c r="B51" s="2"/>
      <c r="C51" s="37"/>
    </row>
    <row r="52" spans="1:14" ht="25.5" customHeight="1">
      <c r="A52" s="320" t="s">
        <v>25</v>
      </c>
      <c r="B52" s="320"/>
      <c r="C52" s="34">
        <v>40082</v>
      </c>
      <c r="D52" s="66"/>
      <c r="E52" s="66"/>
      <c r="F52" s="66"/>
      <c r="H52" s="67"/>
      <c r="I52" s="16"/>
      <c r="J52" s="16"/>
      <c r="K52" s="16"/>
      <c r="L52" s="39"/>
      <c r="M52" s="39"/>
      <c r="N52" s="39"/>
    </row>
    <row r="53" spans="1:11" ht="12.75" customHeight="1">
      <c r="A53" s="305" t="s">
        <v>35</v>
      </c>
      <c r="B53" s="305"/>
      <c r="C53" s="305"/>
      <c r="D53" s="152"/>
      <c r="E53" s="152"/>
      <c r="F53" s="152"/>
      <c r="G53" s="152"/>
      <c r="H53" s="152"/>
      <c r="I53" s="152"/>
      <c r="J53" s="152"/>
      <c r="K53" s="152"/>
    </row>
    <row r="54" spans="1:3" ht="12.75">
      <c r="A54" s="305"/>
      <c r="B54" s="305"/>
      <c r="C54" s="305"/>
    </row>
  </sheetData>
  <sheetProtection/>
  <mergeCells count="49">
    <mergeCell ref="A1:C1"/>
    <mergeCell ref="A2:B2"/>
    <mergeCell ref="A3:B3"/>
    <mergeCell ref="A4:B4"/>
    <mergeCell ref="A13:A14"/>
    <mergeCell ref="B13:B14"/>
    <mergeCell ref="A15:A16"/>
    <mergeCell ref="A5:B5"/>
    <mergeCell ref="A6:B6"/>
    <mergeCell ref="A7:B7"/>
    <mergeCell ref="A9:A10"/>
    <mergeCell ref="B9:B10"/>
    <mergeCell ref="A11:A12"/>
    <mergeCell ref="B11:B12"/>
    <mergeCell ref="B15:B16"/>
    <mergeCell ref="A17:A18"/>
    <mergeCell ref="B17:B18"/>
    <mergeCell ref="A31:B31"/>
    <mergeCell ref="A29:B29"/>
    <mergeCell ref="A30:B30"/>
    <mergeCell ref="A19:A20"/>
    <mergeCell ref="B19:B20"/>
    <mergeCell ref="A33:A34"/>
    <mergeCell ref="B33:B34"/>
    <mergeCell ref="A21:A22"/>
    <mergeCell ref="B21:B22"/>
    <mergeCell ref="A23:A24"/>
    <mergeCell ref="B23:B24"/>
    <mergeCell ref="A25:C25"/>
    <mergeCell ref="A26:B26"/>
    <mergeCell ref="A27:B27"/>
    <mergeCell ref="A28:B28"/>
    <mergeCell ref="A39:A40"/>
    <mergeCell ref="B39:B40"/>
    <mergeCell ref="A41:A42"/>
    <mergeCell ref="B41:B42"/>
    <mergeCell ref="A35:A36"/>
    <mergeCell ref="B35:B36"/>
    <mergeCell ref="A37:A38"/>
    <mergeCell ref="B37:B38"/>
    <mergeCell ref="A43:A44"/>
    <mergeCell ref="B43:B44"/>
    <mergeCell ref="A52:B52"/>
    <mergeCell ref="A53:C54"/>
    <mergeCell ref="A47:A50"/>
    <mergeCell ref="B47:B48"/>
    <mergeCell ref="B49:B50"/>
    <mergeCell ref="A45:A46"/>
    <mergeCell ref="B45:B46"/>
  </mergeCells>
  <hyperlinks>
    <hyperlink ref="A53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46"/>
  <sheetViews>
    <sheetView zoomScalePageLayoutView="0" workbookViewId="0" topLeftCell="A22">
      <selection activeCell="D12" sqref="D12"/>
    </sheetView>
  </sheetViews>
  <sheetFormatPr defaultColWidth="12.00390625" defaultRowHeight="12.75"/>
  <cols>
    <col min="1" max="1" width="12.875" style="4" bestFit="1" customWidth="1"/>
    <col min="2" max="2" width="9.125" style="4" bestFit="1" customWidth="1"/>
    <col min="3" max="5" width="19.875" style="4" customWidth="1"/>
    <col min="6" max="16384" width="12.00390625" style="4" customWidth="1"/>
  </cols>
  <sheetData>
    <row r="1" spans="1:5" s="6" customFormat="1" ht="13.5" customHeight="1" thickBot="1">
      <c r="A1" s="287" t="s">
        <v>263</v>
      </c>
      <c r="B1" s="288"/>
      <c r="C1" s="288"/>
      <c r="D1" s="288"/>
      <c r="E1" s="289"/>
    </row>
    <row r="2" spans="1:5" s="5" customFormat="1" ht="13.5" thickBot="1">
      <c r="A2" s="276" t="s">
        <v>14</v>
      </c>
      <c r="B2" s="277"/>
      <c r="C2" s="290">
        <v>532</v>
      </c>
      <c r="D2" s="291"/>
      <c r="E2" s="292"/>
    </row>
    <row r="3" spans="1:5" s="6" customFormat="1" ht="12" thickBot="1">
      <c r="A3" s="276" t="s">
        <v>15</v>
      </c>
      <c r="B3" s="277"/>
      <c r="C3" s="8">
        <v>2</v>
      </c>
      <c r="D3" s="8">
        <v>3</v>
      </c>
      <c r="E3" s="8">
        <v>1</v>
      </c>
    </row>
    <row r="4" spans="1:5" s="2" customFormat="1" ht="34.5" thickBot="1">
      <c r="A4" s="276" t="s">
        <v>12</v>
      </c>
      <c r="B4" s="277"/>
      <c r="C4" s="251" t="s">
        <v>126</v>
      </c>
      <c r="D4" s="250" t="s">
        <v>259</v>
      </c>
      <c r="E4" s="251" t="s">
        <v>258</v>
      </c>
    </row>
    <row r="5" spans="1:5" s="2" customFormat="1" ht="12" thickBot="1">
      <c r="A5" s="276" t="s">
        <v>13</v>
      </c>
      <c r="B5" s="277"/>
      <c r="C5" s="45">
        <v>39022</v>
      </c>
      <c r="D5" s="45">
        <v>39965</v>
      </c>
      <c r="E5" s="45">
        <v>39022</v>
      </c>
    </row>
    <row r="6" spans="1:5" s="6" customFormat="1" ht="12" thickBot="1">
      <c r="A6" s="276" t="s">
        <v>16</v>
      </c>
      <c r="B6" s="277"/>
      <c r="C6" s="8">
        <v>1</v>
      </c>
      <c r="D6" s="8">
        <v>1</v>
      </c>
      <c r="E6" s="8">
        <v>1</v>
      </c>
    </row>
    <row r="7" spans="1:5" s="6" customFormat="1" ht="12" thickBot="1">
      <c r="A7" s="276" t="s">
        <v>23</v>
      </c>
      <c r="B7" s="277"/>
      <c r="C7" s="8" t="s">
        <v>260</v>
      </c>
      <c r="D7" s="8" t="s">
        <v>261</v>
      </c>
      <c r="E7" s="8" t="s">
        <v>24</v>
      </c>
    </row>
    <row r="8" spans="1:5" s="6" customFormat="1" ht="23.25" thickBot="1">
      <c r="A8" s="9" t="s">
        <v>19</v>
      </c>
      <c r="B8" s="10" t="s">
        <v>20</v>
      </c>
      <c r="C8" s="283" t="s">
        <v>26</v>
      </c>
      <c r="D8" s="274"/>
      <c r="E8" s="275"/>
    </row>
    <row r="9" spans="1:5" s="3" customFormat="1" ht="11.25">
      <c r="A9" s="327" t="s">
        <v>11</v>
      </c>
      <c r="B9" s="302" t="s">
        <v>21</v>
      </c>
      <c r="C9" s="93">
        <v>0.40972222222222227</v>
      </c>
      <c r="D9" s="95">
        <v>0.5347222222222222</v>
      </c>
      <c r="E9" s="93">
        <v>0.7638888888888888</v>
      </c>
    </row>
    <row r="10" spans="1:5" s="3" customFormat="1" ht="12" thickBot="1">
      <c r="A10" s="328"/>
      <c r="B10" s="303"/>
      <c r="C10" s="80">
        <f>C9+TIME(0,10,0)</f>
        <v>0.4166666666666667</v>
      </c>
      <c r="D10" s="81">
        <f>D9+TIME(0,10,0)</f>
        <v>0.5416666666666666</v>
      </c>
      <c r="E10" s="80">
        <f>E9+TIME(0,10,0)</f>
        <v>0.7708333333333333</v>
      </c>
    </row>
    <row r="11" spans="1:5" s="3" customFormat="1" ht="12" thickBot="1">
      <c r="A11" s="331" t="s">
        <v>17</v>
      </c>
      <c r="B11" s="304" t="s">
        <v>21</v>
      </c>
      <c r="C11" s="80">
        <f>C10+TIME(1,56,0)</f>
        <v>0.49722222222222223</v>
      </c>
      <c r="D11" s="271">
        <f>D10+TIME(1,49,0)</f>
        <v>0.617361111111111</v>
      </c>
      <c r="E11" s="80">
        <f>E10+TIME(1,50,0)</f>
        <v>0.8472222222222221</v>
      </c>
    </row>
    <row r="12" spans="1:5" s="3" customFormat="1" ht="12" thickBot="1">
      <c r="A12" s="328"/>
      <c r="B12" s="304"/>
      <c r="C12" s="80">
        <f>C11+TIME(0,10,0)</f>
        <v>0.5041666666666667</v>
      </c>
      <c r="D12" s="80">
        <f>D11+TIME(0,10,0)</f>
        <v>0.6243055555555554</v>
      </c>
      <c r="E12" s="80">
        <f>E11+TIME(0,15,0)</f>
        <v>0.8576388888888887</v>
      </c>
    </row>
    <row r="13" spans="1:5" s="3" customFormat="1" ht="12" thickBot="1">
      <c r="A13" s="278" t="s">
        <v>52</v>
      </c>
      <c r="B13" s="302" t="s">
        <v>39</v>
      </c>
      <c r="C13" s="80">
        <f>C12+TIME(2,11,0)</f>
        <v>0.5951388888888889</v>
      </c>
      <c r="D13" s="80">
        <f>D12+TIME(2,11,0)</f>
        <v>0.7152777777777777</v>
      </c>
      <c r="E13" s="80">
        <f>E12+TIME(2,37,0)</f>
        <v>0.9666666666666666</v>
      </c>
    </row>
    <row r="14" spans="1:5" s="3" customFormat="1" ht="12" thickBot="1">
      <c r="A14" s="279"/>
      <c r="B14" s="303"/>
      <c r="C14" s="80">
        <f>C13+TIME(0,10,0)</f>
        <v>0.6020833333333333</v>
      </c>
      <c r="D14" s="80">
        <f>D13+TIME(0,10,0)</f>
        <v>0.7222222222222221</v>
      </c>
      <c r="E14" s="80">
        <f>E13+TIME(0,1,0)</f>
        <v>0.967361111111111</v>
      </c>
    </row>
    <row r="15" spans="1:5" s="3" customFormat="1" ht="12" thickBot="1">
      <c r="A15" s="278" t="s">
        <v>53</v>
      </c>
      <c r="B15" s="302" t="s">
        <v>39</v>
      </c>
      <c r="C15" s="80">
        <f>C14+TIME(0,38,0)</f>
        <v>0.6284722222222222</v>
      </c>
      <c r="D15" s="80">
        <f>D14+TIME(0,38,0)</f>
        <v>0.748611111111111</v>
      </c>
      <c r="E15" s="80">
        <f>E14+TIME(0,39,0)</f>
        <v>0.9944444444444444</v>
      </c>
    </row>
    <row r="16" spans="1:5" s="3" customFormat="1" ht="12" thickBot="1">
      <c r="A16" s="279"/>
      <c r="B16" s="303"/>
      <c r="C16" s="80">
        <f>C15+TIME(0,30,0)</f>
        <v>0.6493055555555556</v>
      </c>
      <c r="D16" s="80">
        <f>D15+TIME(0,30,0)</f>
        <v>0.7694444444444444</v>
      </c>
      <c r="E16" s="80">
        <f>E15+TIME(0,10,0)</f>
        <v>1.0013888888888889</v>
      </c>
    </row>
    <row r="17" spans="1:5" s="3" customFormat="1" ht="12" thickBot="1">
      <c r="A17" s="278" t="s">
        <v>54</v>
      </c>
      <c r="B17" s="302" t="s">
        <v>39</v>
      </c>
      <c r="C17" s="80">
        <f>C16+TIME(3,32,0)</f>
        <v>0.7965277777777778</v>
      </c>
      <c r="D17" s="80">
        <f>D16+TIME(3,33,0)</f>
        <v>0.9173611111111111</v>
      </c>
      <c r="E17" s="80">
        <f>E16+TIME(3,45,0)</f>
        <v>1.1576388888888889</v>
      </c>
    </row>
    <row r="18" spans="1:5" s="3" customFormat="1" ht="12" thickBot="1">
      <c r="A18" s="279"/>
      <c r="B18" s="303"/>
      <c r="C18" s="80">
        <f>C17+TIME(0,10,0)</f>
        <v>0.8034722222222223</v>
      </c>
      <c r="D18" s="80">
        <f>D17+TIME(0,10,0)</f>
        <v>0.9243055555555555</v>
      </c>
      <c r="E18" s="80">
        <f>E17+TIME(0,10,0)</f>
        <v>1.1645833333333333</v>
      </c>
    </row>
    <row r="19" spans="1:5" s="3" customFormat="1" ht="12" thickBot="1">
      <c r="A19" s="278" t="s">
        <v>142</v>
      </c>
      <c r="B19" s="302" t="s">
        <v>39</v>
      </c>
      <c r="C19" s="80">
        <f>C18+TIME(1,25,0)</f>
        <v>0.8625</v>
      </c>
      <c r="D19" s="80">
        <f>D18+TIME(1,25,0)</f>
        <v>0.9833333333333333</v>
      </c>
      <c r="E19" s="80">
        <f>E18+TIME(1,16,0)</f>
        <v>1.2173611111111111</v>
      </c>
    </row>
    <row r="20" spans="1:5" s="3" customFormat="1" ht="12" thickBot="1">
      <c r="A20" s="279"/>
      <c r="B20" s="303"/>
      <c r="C20" s="80">
        <f>C19+TIME(0,5,0)</f>
        <v>0.8659722222222223</v>
      </c>
      <c r="D20" s="80">
        <f>D19+TIME(0,5,0)</f>
        <v>0.9868055555555555</v>
      </c>
      <c r="E20" s="80">
        <f>E19+TIME(0,5,0)</f>
        <v>1.2208333333333334</v>
      </c>
    </row>
    <row r="21" spans="1:5" s="6" customFormat="1" ht="13.5" customHeight="1" thickBot="1">
      <c r="A21" s="287" t="s">
        <v>262</v>
      </c>
      <c r="B21" s="288"/>
      <c r="C21" s="288"/>
      <c r="D21" s="288"/>
      <c r="E21" s="289"/>
    </row>
    <row r="22" spans="1:5" s="5" customFormat="1" ht="13.5" thickBot="1">
      <c r="A22" s="276" t="s">
        <v>14</v>
      </c>
      <c r="B22" s="277"/>
      <c r="C22" s="290">
        <v>532</v>
      </c>
      <c r="D22" s="291"/>
      <c r="E22" s="292"/>
    </row>
    <row r="23" spans="1:5" s="6" customFormat="1" ht="12" thickBot="1">
      <c r="A23" s="276" t="s">
        <v>15</v>
      </c>
      <c r="B23" s="277"/>
      <c r="C23" s="8">
        <v>2</v>
      </c>
      <c r="D23" s="8">
        <v>3</v>
      </c>
      <c r="E23" s="8">
        <v>1</v>
      </c>
    </row>
    <row r="24" spans="1:5" s="2" customFormat="1" ht="34.5" thickBot="1">
      <c r="A24" s="276" t="s">
        <v>12</v>
      </c>
      <c r="B24" s="277"/>
      <c r="C24" s="251" t="s">
        <v>126</v>
      </c>
      <c r="D24" s="250" t="s">
        <v>259</v>
      </c>
      <c r="E24" s="251" t="s">
        <v>258</v>
      </c>
    </row>
    <row r="25" spans="1:5" s="2" customFormat="1" ht="12" thickBot="1">
      <c r="A25" s="276" t="s">
        <v>13</v>
      </c>
      <c r="B25" s="277"/>
      <c r="C25" s="45">
        <v>39022</v>
      </c>
      <c r="D25" s="45">
        <v>39965</v>
      </c>
      <c r="E25" s="45">
        <v>39022</v>
      </c>
    </row>
    <row r="26" spans="1:5" s="6" customFormat="1" ht="12" thickBot="1">
      <c r="A26" s="276" t="s">
        <v>16</v>
      </c>
      <c r="B26" s="277"/>
      <c r="C26" s="8">
        <v>1</v>
      </c>
      <c r="D26" s="8">
        <v>1</v>
      </c>
      <c r="E26" s="8">
        <v>1</v>
      </c>
    </row>
    <row r="27" spans="1:5" s="6" customFormat="1" ht="12" thickBot="1">
      <c r="A27" s="276" t="s">
        <v>23</v>
      </c>
      <c r="B27" s="277"/>
      <c r="C27" s="8" t="s">
        <v>74</v>
      </c>
      <c r="D27" s="8" t="s">
        <v>198</v>
      </c>
      <c r="E27" s="8" t="s">
        <v>24</v>
      </c>
    </row>
    <row r="28" spans="1:5" s="3" customFormat="1" ht="11.25">
      <c r="A28" s="327" t="s">
        <v>142</v>
      </c>
      <c r="B28" s="302" t="s">
        <v>39</v>
      </c>
      <c r="C28" s="70">
        <v>0.2222222222222222</v>
      </c>
      <c r="D28" s="78">
        <v>0.24305555555555555</v>
      </c>
      <c r="E28" s="70">
        <v>0.8055555555555555</v>
      </c>
    </row>
    <row r="29" spans="1:5" s="3" customFormat="1" ht="12" thickBot="1">
      <c r="A29" s="328"/>
      <c r="B29" s="303"/>
      <c r="C29" s="80">
        <f>C28+TIME(0,10,0)</f>
        <v>0.22916666666666666</v>
      </c>
      <c r="D29" s="80">
        <f>D28+TIME(0,10,0)</f>
        <v>0.25</v>
      </c>
      <c r="E29" s="80">
        <f>E28+TIME(0,10,0)</f>
        <v>0.8124999999999999</v>
      </c>
    </row>
    <row r="30" spans="1:5" s="3" customFormat="1" ht="12" thickBot="1">
      <c r="A30" s="327" t="s">
        <v>54</v>
      </c>
      <c r="B30" s="302" t="s">
        <v>39</v>
      </c>
      <c r="C30" s="80">
        <f>C29+TIME(1,25,0)</f>
        <v>0.2881944444444444</v>
      </c>
      <c r="D30" s="80">
        <f>D29+TIME(1,25,0)</f>
        <v>0.3090277777777778</v>
      </c>
      <c r="E30" s="80">
        <f>E29+TIME(1,16,0)</f>
        <v>0.8652777777777777</v>
      </c>
    </row>
    <row r="31" spans="1:5" s="3" customFormat="1" ht="12" thickBot="1">
      <c r="A31" s="328"/>
      <c r="B31" s="303"/>
      <c r="C31" s="80">
        <f>C30+TIME(0,10,0)</f>
        <v>0.29513888888888884</v>
      </c>
      <c r="D31" s="80">
        <f>D30+TIME(0,10,0)</f>
        <v>0.3159722222222222</v>
      </c>
      <c r="E31" s="80">
        <f>E30+TIME(0,10,0)</f>
        <v>0.8722222222222221</v>
      </c>
    </row>
    <row r="32" spans="1:5" s="3" customFormat="1" ht="12" thickBot="1">
      <c r="A32" s="327" t="s">
        <v>53</v>
      </c>
      <c r="B32" s="302" t="s">
        <v>39</v>
      </c>
      <c r="C32" s="80">
        <f>C31+TIME(3,32,0)</f>
        <v>0.4423611111111111</v>
      </c>
      <c r="D32" s="80">
        <f>D31+TIME(3,33,0)</f>
        <v>0.4638888888888889</v>
      </c>
      <c r="E32" s="80">
        <f>E31+TIME(3,45,0)</f>
        <v>1.0284722222222222</v>
      </c>
    </row>
    <row r="33" spans="1:5" s="3" customFormat="1" ht="12" thickBot="1">
      <c r="A33" s="328"/>
      <c r="B33" s="303"/>
      <c r="C33" s="80">
        <f>C32+TIME(0,30,0)</f>
        <v>0.4631944444444444</v>
      </c>
      <c r="D33" s="80">
        <f>D32+TIME(0,30,0)</f>
        <v>0.4847222222222222</v>
      </c>
      <c r="E33" s="80">
        <f>E32+TIME(0,10,0)</f>
        <v>1.0354166666666667</v>
      </c>
    </row>
    <row r="34" spans="1:5" s="3" customFormat="1" ht="12" thickBot="1">
      <c r="A34" s="327" t="s">
        <v>52</v>
      </c>
      <c r="B34" s="302" t="s">
        <v>39</v>
      </c>
      <c r="C34" s="80">
        <f>C33+TIME(0,38,0)</f>
        <v>0.4895833333333333</v>
      </c>
      <c r="D34" s="80">
        <f>D33+TIME(0,38,0)</f>
        <v>0.5111111111111111</v>
      </c>
      <c r="E34" s="80">
        <f>E33+TIME(0,39,0)</f>
        <v>1.0625</v>
      </c>
    </row>
    <row r="35" spans="1:5" s="3" customFormat="1" ht="12" thickBot="1">
      <c r="A35" s="328"/>
      <c r="B35" s="303"/>
      <c r="C35" s="80">
        <f>C34+TIME(0,10,0)</f>
        <v>0.49652777777777773</v>
      </c>
      <c r="D35" s="80">
        <f>D34+TIME(0,10,0)</f>
        <v>0.5180555555555555</v>
      </c>
      <c r="E35" s="80">
        <f>E34+TIME(0,1,0)</f>
        <v>1.0631944444444446</v>
      </c>
    </row>
    <row r="36" spans="1:5" s="3" customFormat="1" ht="12" thickBot="1">
      <c r="A36" s="278" t="s">
        <v>17</v>
      </c>
      <c r="B36" s="302" t="s">
        <v>21</v>
      </c>
      <c r="C36" s="80">
        <f>C35+TIME(2,11,0)</f>
        <v>0.5874999999999999</v>
      </c>
      <c r="D36" s="80">
        <f>D35+TIME(2,11,0)</f>
        <v>0.6090277777777777</v>
      </c>
      <c r="E36" s="80">
        <f>E35+TIME(2,37,0)</f>
        <v>1.1722222222222223</v>
      </c>
    </row>
    <row r="37" spans="1:5" s="3" customFormat="1" ht="12" thickBot="1">
      <c r="A37" s="279"/>
      <c r="B37" s="303"/>
      <c r="C37" s="80">
        <f>C36+TIME(0,10,0)</f>
        <v>0.5944444444444443</v>
      </c>
      <c r="D37" s="80">
        <f>D36+TIME(0,15,0)</f>
        <v>0.6194444444444444</v>
      </c>
      <c r="E37" s="80">
        <f>E36+TIME(0,15,0)</f>
        <v>1.182638888888889</v>
      </c>
    </row>
    <row r="38" spans="1:5" s="3" customFormat="1" ht="12" thickBot="1">
      <c r="A38" s="278" t="s">
        <v>11</v>
      </c>
      <c r="B38" s="302" t="s">
        <v>21</v>
      </c>
      <c r="C38" s="80">
        <f>C37+TIME(1,56,0)</f>
        <v>0.6749999999999999</v>
      </c>
      <c r="D38" s="80">
        <f>D37+TIME(1,49,0)</f>
        <v>0.6951388888888888</v>
      </c>
      <c r="E38" s="80">
        <f>E37+TIME(1,50,0)</f>
        <v>1.2590277777777779</v>
      </c>
    </row>
    <row r="39" spans="1:5" s="3" customFormat="1" ht="12" thickBot="1">
      <c r="A39" s="279"/>
      <c r="B39" s="303"/>
      <c r="C39" s="80">
        <f>C38+TIME(0,5,0)</f>
        <v>0.6784722222222221</v>
      </c>
      <c r="D39" s="80">
        <f>D38+TIME(0,5,0)</f>
        <v>0.698611111111111</v>
      </c>
      <c r="E39" s="80">
        <f>E38+TIME(0,5,0)</f>
        <v>1.2625000000000002</v>
      </c>
    </row>
    <row r="40" spans="1:5" s="3" customFormat="1" ht="11.25">
      <c r="A40" s="379"/>
      <c r="B40" s="2"/>
      <c r="C40" s="192"/>
      <c r="D40" s="192"/>
      <c r="E40" s="192"/>
    </row>
    <row r="41" spans="1:5" ht="17.25" customHeight="1">
      <c r="A41" s="380"/>
      <c r="B41" s="192"/>
      <c r="C41" s="192"/>
      <c r="D41" s="192"/>
      <c r="E41" s="192"/>
    </row>
    <row r="42" spans="1:5" ht="17.25" customHeight="1">
      <c r="A42" s="330" t="s">
        <v>303</v>
      </c>
      <c r="B42" s="330"/>
      <c r="C42" s="330"/>
      <c r="D42" s="330"/>
      <c r="E42" s="330"/>
    </row>
    <row r="43" spans="1:5" ht="17.25" customHeight="1">
      <c r="A43" s="2"/>
      <c r="B43" s="192"/>
      <c r="C43" s="192"/>
      <c r="D43" s="192"/>
      <c r="E43" s="192"/>
    </row>
    <row r="44" spans="1:16" ht="25.5" customHeight="1">
      <c r="A44" s="320" t="s">
        <v>25</v>
      </c>
      <c r="B44" s="320"/>
      <c r="C44" s="320"/>
      <c r="D44" s="320"/>
      <c r="E44" s="34">
        <v>40082</v>
      </c>
      <c r="F44" s="66"/>
      <c r="G44" s="66"/>
      <c r="H44" s="66"/>
      <c r="J44" s="67"/>
      <c r="K44" s="16"/>
      <c r="L44" s="16"/>
      <c r="M44" s="16"/>
      <c r="N44" s="39"/>
      <c r="O44" s="39"/>
      <c r="P44" s="39"/>
    </row>
    <row r="45" spans="1:13" ht="12.75" customHeight="1">
      <c r="A45" s="305" t="s">
        <v>35</v>
      </c>
      <c r="B45" s="305"/>
      <c r="C45" s="305"/>
      <c r="D45" s="305"/>
      <c r="E45" s="305"/>
      <c r="F45" s="152"/>
      <c r="G45" s="152"/>
      <c r="H45" s="152"/>
      <c r="I45" s="152"/>
      <c r="J45" s="152"/>
      <c r="K45" s="152"/>
      <c r="L45" s="152"/>
      <c r="M45" s="152"/>
    </row>
    <row r="46" spans="1:5" ht="12.75">
      <c r="A46" s="305"/>
      <c r="B46" s="305"/>
      <c r="C46" s="305"/>
      <c r="D46" s="305"/>
      <c r="E46" s="305"/>
    </row>
  </sheetData>
  <sheetProtection/>
  <mergeCells count="45">
    <mergeCell ref="A42:E42"/>
    <mergeCell ref="A11:A12"/>
    <mergeCell ref="B11:B12"/>
    <mergeCell ref="A1:E1"/>
    <mergeCell ref="A2:B2"/>
    <mergeCell ref="C2:E2"/>
    <mergeCell ref="A3:B3"/>
    <mergeCell ref="A4:B4"/>
    <mergeCell ref="A5:B5"/>
    <mergeCell ref="A6:B6"/>
    <mergeCell ref="A7:B7"/>
    <mergeCell ref="C8:E8"/>
    <mergeCell ref="A9:A10"/>
    <mergeCell ref="B9:B10"/>
    <mergeCell ref="A17:A18"/>
    <mergeCell ref="B17:B18"/>
    <mergeCell ref="A19:A20"/>
    <mergeCell ref="B19:B20"/>
    <mergeCell ref="A13:A14"/>
    <mergeCell ref="B13:B14"/>
    <mergeCell ref="A15:A16"/>
    <mergeCell ref="B15:B16"/>
    <mergeCell ref="A21:E21"/>
    <mergeCell ref="A27:B27"/>
    <mergeCell ref="A38:A39"/>
    <mergeCell ref="B38:B39"/>
    <mergeCell ref="A28:A29"/>
    <mergeCell ref="B28:B29"/>
    <mergeCell ref="A40:A41"/>
    <mergeCell ref="A30:A31"/>
    <mergeCell ref="B30:B31"/>
    <mergeCell ref="A32:A33"/>
    <mergeCell ref="B32:B33"/>
    <mergeCell ref="A34:A35"/>
    <mergeCell ref="B34:B35"/>
    <mergeCell ref="A45:E46"/>
    <mergeCell ref="A44:D44"/>
    <mergeCell ref="A22:B22"/>
    <mergeCell ref="C22:E22"/>
    <mergeCell ref="A23:B23"/>
    <mergeCell ref="A24:B24"/>
    <mergeCell ref="A25:B25"/>
    <mergeCell ref="A26:B26"/>
    <mergeCell ref="A36:A37"/>
    <mergeCell ref="B36:B37"/>
  </mergeCells>
  <hyperlinks>
    <hyperlink ref="A45" r:id="rId1" display="mailto:mopt82@mail.ru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9">
      <selection activeCell="A42" sqref="A42:D42"/>
    </sheetView>
  </sheetViews>
  <sheetFormatPr defaultColWidth="12.00390625" defaultRowHeight="12.75"/>
  <cols>
    <col min="1" max="2" width="14.625" style="4" customWidth="1"/>
    <col min="3" max="4" width="10.00390625" style="16" customWidth="1"/>
    <col min="5" max="5" width="5.00390625" style="4" bestFit="1" customWidth="1"/>
    <col min="6" max="6" width="5.25390625" style="16" bestFit="1" customWidth="1"/>
    <col min="7" max="7" width="4.875" style="4" bestFit="1" customWidth="1"/>
    <col min="8" max="8" width="7.25390625" style="4" bestFit="1" customWidth="1"/>
    <col min="9" max="9" width="5.25390625" style="4" bestFit="1" customWidth="1"/>
    <col min="10" max="10" width="19.125" style="4" bestFit="1" customWidth="1"/>
    <col min="11" max="11" width="4.875" style="4" bestFit="1" customWidth="1"/>
    <col min="12" max="12" width="7.25390625" style="4" bestFit="1" customWidth="1"/>
    <col min="13" max="16384" width="12.00390625" style="4" customWidth="1"/>
  </cols>
  <sheetData>
    <row r="1" spans="1:9" s="153" customFormat="1" ht="18" customHeight="1" thickBot="1">
      <c r="A1" s="323" t="s">
        <v>264</v>
      </c>
      <c r="B1" s="324"/>
      <c r="C1" s="324"/>
      <c r="D1" s="325"/>
      <c r="E1" s="166"/>
      <c r="F1" s="166"/>
      <c r="G1" s="166"/>
      <c r="H1" s="166"/>
      <c r="I1" s="166"/>
    </row>
    <row r="2" spans="1:4" s="5" customFormat="1" ht="13.5" thickBot="1">
      <c r="A2" s="276" t="s">
        <v>14</v>
      </c>
      <c r="B2" s="277"/>
      <c r="C2" s="341">
        <v>533</v>
      </c>
      <c r="D2" s="342"/>
    </row>
    <row r="3" spans="1:4" s="6" customFormat="1" ht="13.5" customHeight="1" thickBot="1">
      <c r="A3" s="276" t="s">
        <v>15</v>
      </c>
      <c r="B3" s="277"/>
      <c r="C3" s="290">
        <v>1</v>
      </c>
      <c r="D3" s="292"/>
    </row>
    <row r="4" spans="1:10" s="2" customFormat="1" ht="21" customHeight="1" thickBot="1">
      <c r="A4" s="276" t="s">
        <v>12</v>
      </c>
      <c r="B4" s="277"/>
      <c r="C4" s="347" t="s">
        <v>174</v>
      </c>
      <c r="D4" s="348"/>
      <c r="E4" s="167"/>
      <c r="F4" s="167"/>
      <c r="G4" s="167"/>
      <c r="H4" s="167"/>
      <c r="I4" s="167"/>
      <c r="J4" s="167"/>
    </row>
    <row r="5" spans="1:4" s="2" customFormat="1" ht="12" thickBot="1">
      <c r="A5" s="276" t="s">
        <v>13</v>
      </c>
      <c r="B5" s="277"/>
      <c r="C5" s="339">
        <v>39473</v>
      </c>
      <c r="D5" s="340"/>
    </row>
    <row r="6" spans="1:4" s="6" customFormat="1" ht="13.5" customHeight="1" thickBot="1">
      <c r="A6" s="276" t="s">
        <v>16</v>
      </c>
      <c r="B6" s="277"/>
      <c r="C6" s="321">
        <v>1</v>
      </c>
      <c r="D6" s="322"/>
    </row>
    <row r="7" spans="1:4" s="6" customFormat="1" ht="13.5" customHeight="1" thickBot="1">
      <c r="A7" s="276" t="s">
        <v>23</v>
      </c>
      <c r="B7" s="277"/>
      <c r="C7" s="321" t="s">
        <v>196</v>
      </c>
      <c r="D7" s="322"/>
    </row>
    <row r="8" spans="1:4" s="6" customFormat="1" ht="23.25" thickBot="1">
      <c r="A8" s="9" t="s">
        <v>19</v>
      </c>
      <c r="B8" s="10" t="s">
        <v>20</v>
      </c>
      <c r="C8" s="321" t="s">
        <v>26</v>
      </c>
      <c r="D8" s="322"/>
    </row>
    <row r="9" spans="1:4" s="3" customFormat="1" ht="11.25">
      <c r="A9" s="327" t="s">
        <v>11</v>
      </c>
      <c r="B9" s="327" t="s">
        <v>21</v>
      </c>
      <c r="C9" s="47">
        <v>0.5555555555555556</v>
      </c>
      <c r="D9" s="158"/>
    </row>
    <row r="10" spans="1:4" s="3" customFormat="1" ht="12" thickBot="1">
      <c r="A10" s="328"/>
      <c r="B10" s="328"/>
      <c r="C10" s="55">
        <f>C9+TIME(0,10,0)</f>
        <v>0.5625</v>
      </c>
      <c r="D10" s="159"/>
    </row>
    <row r="11" spans="1:4" s="3" customFormat="1" ht="12" thickBot="1">
      <c r="A11" s="331" t="s">
        <v>28</v>
      </c>
      <c r="B11" s="327" t="s">
        <v>21</v>
      </c>
      <c r="C11" s="55">
        <f>C10+TIME(0,50,0)</f>
        <v>0.5972222222222222</v>
      </c>
      <c r="D11" s="158"/>
    </row>
    <row r="12" spans="1:4" s="3" customFormat="1" ht="12" thickBot="1">
      <c r="A12" s="328"/>
      <c r="B12" s="328"/>
      <c r="C12" s="55">
        <f>C11+TIME(0,10,0)</f>
        <v>0.6041666666666666</v>
      </c>
      <c r="D12" s="159"/>
    </row>
    <row r="13" spans="1:4" s="3" customFormat="1" ht="12" thickBot="1">
      <c r="A13" s="332" t="s">
        <v>69</v>
      </c>
      <c r="B13" s="327" t="s">
        <v>39</v>
      </c>
      <c r="C13" s="55">
        <f>C12+TIME(0,40,0)</f>
        <v>0.6319444444444444</v>
      </c>
      <c r="D13" s="158"/>
    </row>
    <row r="14" spans="1:4" s="3" customFormat="1" ht="12" thickBot="1">
      <c r="A14" s="333"/>
      <c r="B14" s="328"/>
      <c r="C14" s="55">
        <f>C13+TIME(0,10,0)</f>
        <v>0.6388888888888888</v>
      </c>
      <c r="D14" s="159"/>
    </row>
    <row r="15" spans="1:4" s="3" customFormat="1" ht="12" thickBot="1">
      <c r="A15" s="327" t="s">
        <v>136</v>
      </c>
      <c r="B15" s="327" t="s">
        <v>39</v>
      </c>
      <c r="C15" s="55">
        <f>C14+TIME(2,10,0)</f>
        <v>0.7291666666666666</v>
      </c>
      <c r="D15" s="158"/>
    </row>
    <row r="16" spans="1:4" s="3" customFormat="1" ht="12" thickBot="1">
      <c r="A16" s="328"/>
      <c r="B16" s="328"/>
      <c r="C16" s="55">
        <f>C15+TIME(0,10,0)</f>
        <v>0.736111111111111</v>
      </c>
      <c r="D16" s="159"/>
    </row>
    <row r="17" spans="1:4" s="3" customFormat="1" ht="12" thickBot="1">
      <c r="A17" s="327" t="s">
        <v>137</v>
      </c>
      <c r="B17" s="327" t="s">
        <v>39</v>
      </c>
      <c r="C17" s="55">
        <f>C16+TIME(0,90,0)</f>
        <v>0.798611111111111</v>
      </c>
      <c r="D17" s="158"/>
    </row>
    <row r="18" spans="1:4" s="3" customFormat="1" ht="12" thickBot="1">
      <c r="A18" s="328"/>
      <c r="B18" s="328"/>
      <c r="C18" s="55">
        <f>C17+TIME(0,10,0)</f>
        <v>0.8055555555555555</v>
      </c>
      <c r="D18" s="159"/>
    </row>
    <row r="19" spans="1:4" s="3" customFormat="1" ht="12" thickBot="1">
      <c r="A19" s="327" t="s">
        <v>265</v>
      </c>
      <c r="B19" s="327"/>
      <c r="C19" s="55">
        <f>C18+TIME(0,80,0)</f>
        <v>0.861111111111111</v>
      </c>
      <c r="D19" s="158"/>
    </row>
    <row r="20" spans="1:4" s="3" customFormat="1" ht="12" thickBot="1">
      <c r="A20" s="328"/>
      <c r="B20" s="328"/>
      <c r="C20" s="55">
        <f>C19+TIME(0,5,0)</f>
        <v>0.8645833333333333</v>
      </c>
      <c r="D20" s="159"/>
    </row>
    <row r="21" spans="1:9" s="153" customFormat="1" ht="18" customHeight="1" thickBot="1">
      <c r="A21" s="323" t="s">
        <v>266</v>
      </c>
      <c r="B21" s="324"/>
      <c r="C21" s="324"/>
      <c r="D21" s="325"/>
      <c r="E21" s="166"/>
      <c r="F21" s="166"/>
      <c r="G21" s="166"/>
      <c r="H21" s="166"/>
      <c r="I21" s="166"/>
    </row>
    <row r="22" spans="1:4" s="5" customFormat="1" ht="13.5" thickBot="1">
      <c r="A22" s="276" t="s">
        <v>14</v>
      </c>
      <c r="B22" s="277"/>
      <c r="C22" s="341">
        <v>533</v>
      </c>
      <c r="D22" s="342"/>
    </row>
    <row r="23" spans="1:4" s="6" customFormat="1" ht="13.5" customHeight="1" thickBot="1">
      <c r="A23" s="276" t="s">
        <v>15</v>
      </c>
      <c r="B23" s="277"/>
      <c r="C23" s="290">
        <v>1</v>
      </c>
      <c r="D23" s="292"/>
    </row>
    <row r="24" spans="1:10" s="2" customFormat="1" ht="21" customHeight="1" thickBot="1">
      <c r="A24" s="276" t="s">
        <v>12</v>
      </c>
      <c r="B24" s="277"/>
      <c r="C24" s="347" t="s">
        <v>174</v>
      </c>
      <c r="D24" s="348"/>
      <c r="E24" s="167"/>
      <c r="F24" s="167"/>
      <c r="G24" s="167"/>
      <c r="H24" s="167"/>
      <c r="I24" s="167"/>
      <c r="J24" s="167"/>
    </row>
    <row r="25" spans="1:4" s="2" customFormat="1" ht="12" thickBot="1">
      <c r="A25" s="276" t="s">
        <v>13</v>
      </c>
      <c r="B25" s="277"/>
      <c r="C25" s="339">
        <v>39473</v>
      </c>
      <c r="D25" s="340"/>
    </row>
    <row r="26" spans="1:4" s="6" customFormat="1" ht="13.5" customHeight="1" thickBot="1">
      <c r="A26" s="276" t="s">
        <v>16</v>
      </c>
      <c r="B26" s="277"/>
      <c r="C26" s="321">
        <v>1</v>
      </c>
      <c r="D26" s="322"/>
    </row>
    <row r="27" spans="1:4" s="6" customFormat="1" ht="13.5" customHeight="1" thickBot="1">
      <c r="A27" s="276" t="s">
        <v>23</v>
      </c>
      <c r="B27" s="277"/>
      <c r="C27" s="85" t="s">
        <v>134</v>
      </c>
      <c r="D27" s="8" t="s">
        <v>74</v>
      </c>
    </row>
    <row r="28" spans="1:4" s="6" customFormat="1" ht="23.25" thickBot="1">
      <c r="A28" s="174" t="s">
        <v>19</v>
      </c>
      <c r="B28" s="175" t="s">
        <v>20</v>
      </c>
      <c r="C28" s="321" t="s">
        <v>26</v>
      </c>
      <c r="D28" s="322"/>
    </row>
    <row r="29" spans="1:6" ht="13.5" thickBot="1">
      <c r="A29" s="331" t="s">
        <v>265</v>
      </c>
      <c r="B29" s="332"/>
      <c r="C29" s="62">
        <v>0.24305555555555555</v>
      </c>
      <c r="D29" s="62">
        <v>0.47222222222222227</v>
      </c>
      <c r="F29" s="4"/>
    </row>
    <row r="30" spans="1:6" ht="13.5" thickBot="1">
      <c r="A30" s="329"/>
      <c r="B30" s="333"/>
      <c r="C30" s="55">
        <f>C29+TIME(0,10,0)</f>
        <v>0.25</v>
      </c>
      <c r="D30" s="55">
        <f>D29+TIME(0,10,0)</f>
        <v>0.4791666666666667</v>
      </c>
      <c r="F30" s="4"/>
    </row>
    <row r="31" spans="1:6" ht="13.5" thickBot="1">
      <c r="A31" s="327" t="s">
        <v>137</v>
      </c>
      <c r="B31" s="332" t="s">
        <v>39</v>
      </c>
      <c r="C31" s="55">
        <f>C30+TIME(0,80,0)</f>
        <v>0.3055555555555556</v>
      </c>
      <c r="D31" s="55">
        <f>D30+TIME(0,80,0)</f>
        <v>0.5347222222222222</v>
      </c>
      <c r="F31" s="4"/>
    </row>
    <row r="32" spans="1:6" ht="13.5" thickBot="1">
      <c r="A32" s="328"/>
      <c r="B32" s="333"/>
      <c r="C32" s="55">
        <f>C31+TIME(0,10,0)</f>
        <v>0.3125</v>
      </c>
      <c r="D32" s="55">
        <f>D31+TIME(0,10,0)</f>
        <v>0.5416666666666666</v>
      </c>
      <c r="F32" s="4"/>
    </row>
    <row r="33" spans="1:6" ht="13.5" thickBot="1">
      <c r="A33" s="331" t="s">
        <v>136</v>
      </c>
      <c r="B33" s="332" t="s">
        <v>39</v>
      </c>
      <c r="C33" s="55">
        <f>C32+TIME(0,90,0)</f>
        <v>0.375</v>
      </c>
      <c r="D33" s="55">
        <f>D32+TIME(0,90,0)</f>
        <v>0.6041666666666666</v>
      </c>
      <c r="F33" s="4"/>
    </row>
    <row r="34" spans="1:6" ht="13.5" thickBot="1">
      <c r="A34" s="329"/>
      <c r="B34" s="333"/>
      <c r="C34" s="55">
        <f>C33+TIME(0,10,0)</f>
        <v>0.3819444444444444</v>
      </c>
      <c r="D34" s="55">
        <f>D33+TIME(0,10,0)</f>
        <v>0.611111111111111</v>
      </c>
      <c r="F34" s="4"/>
    </row>
    <row r="35" spans="1:6" ht="13.5" thickBot="1">
      <c r="A35" s="327" t="s">
        <v>69</v>
      </c>
      <c r="B35" s="332" t="s">
        <v>39</v>
      </c>
      <c r="C35" s="55">
        <f>C34+TIME(0,130,0)</f>
        <v>0.4722222222222222</v>
      </c>
      <c r="D35" s="55">
        <f>D34+TIME(0,130,0)</f>
        <v>0.7013888888888888</v>
      </c>
      <c r="F35" s="4"/>
    </row>
    <row r="36" spans="1:6" ht="13.5" thickBot="1">
      <c r="A36" s="328"/>
      <c r="B36" s="333"/>
      <c r="C36" s="55">
        <f>C35+TIME(0,10,0)</f>
        <v>0.47916666666666663</v>
      </c>
      <c r="D36" s="55">
        <f>D35+TIME(0,10,0)</f>
        <v>0.7083333333333333</v>
      </c>
      <c r="F36" s="4"/>
    </row>
    <row r="37" spans="1:6" ht="13.5" thickBot="1">
      <c r="A37" s="331" t="s">
        <v>28</v>
      </c>
      <c r="B37" s="332" t="s">
        <v>21</v>
      </c>
      <c r="C37" s="55">
        <f>C36+TIME(0,40,0)</f>
        <v>0.5069444444444444</v>
      </c>
      <c r="D37" s="55">
        <f>D36+TIME(0,40,0)</f>
        <v>0.736111111111111</v>
      </c>
      <c r="F37" s="4"/>
    </row>
    <row r="38" spans="1:6" ht="13.5" thickBot="1">
      <c r="A38" s="328"/>
      <c r="B38" s="333"/>
      <c r="C38" s="55">
        <f>C37+TIME(0,10,0)</f>
        <v>0.5138888888888888</v>
      </c>
      <c r="D38" s="55">
        <f>D37+TIME(0,10,0)</f>
        <v>0.7430555555555555</v>
      </c>
      <c r="F38" s="4"/>
    </row>
    <row r="39" spans="1:6" ht="13.5" thickBot="1">
      <c r="A39" s="332" t="s">
        <v>11</v>
      </c>
      <c r="B39" s="332" t="s">
        <v>21</v>
      </c>
      <c r="C39" s="55">
        <f>C38+TIME(0,50,0)</f>
        <v>0.548611111111111</v>
      </c>
      <c r="D39" s="55">
        <f>D38+TIME(0,50,0)</f>
        <v>0.7777777777777777</v>
      </c>
      <c r="F39" s="4"/>
    </row>
    <row r="40" spans="1:6" ht="13.5" thickBot="1">
      <c r="A40" s="333"/>
      <c r="B40" s="333"/>
      <c r="C40" s="55">
        <f>C39+TIME(0,5,0)</f>
        <v>0.5520833333333333</v>
      </c>
      <c r="D40" s="55">
        <f>D39+TIME(0,5,0)</f>
        <v>0.7812499999999999</v>
      </c>
      <c r="F40" s="4"/>
    </row>
    <row r="41" spans="6:7" ht="12.75">
      <c r="F41" s="4"/>
      <c r="G41" s="16"/>
    </row>
    <row r="42" spans="1:7" ht="25.5" customHeight="1">
      <c r="A42" s="326" t="s">
        <v>267</v>
      </c>
      <c r="B42" s="326"/>
      <c r="C42" s="326"/>
      <c r="D42" s="326"/>
      <c r="F42" s="4"/>
      <c r="G42" s="16"/>
    </row>
    <row r="43" spans="6:7" ht="12.75">
      <c r="F43" s="4"/>
      <c r="G43" s="16"/>
    </row>
    <row r="44" spans="1:14" ht="25.5" customHeight="1">
      <c r="A44" s="320" t="s">
        <v>25</v>
      </c>
      <c r="B44" s="320"/>
      <c r="C44" s="320"/>
      <c r="D44" s="34">
        <v>40082</v>
      </c>
      <c r="E44" s="66"/>
      <c r="F44" s="66"/>
      <c r="H44" s="67"/>
      <c r="I44" s="16"/>
      <c r="J44" s="16"/>
      <c r="K44" s="16"/>
      <c r="L44" s="39"/>
      <c r="M44" s="39"/>
      <c r="N44" s="39"/>
    </row>
    <row r="45" spans="1:11" ht="12.75" customHeight="1">
      <c r="A45" s="305" t="s">
        <v>35</v>
      </c>
      <c r="B45" s="305"/>
      <c r="C45" s="305"/>
      <c r="D45" s="305"/>
      <c r="E45" s="152"/>
      <c r="F45" s="152"/>
      <c r="G45" s="152"/>
      <c r="H45" s="152"/>
      <c r="I45" s="152"/>
      <c r="J45" s="152"/>
      <c r="K45" s="152"/>
    </row>
    <row r="46" spans="1:6" ht="12.75">
      <c r="A46" s="305"/>
      <c r="B46" s="305"/>
      <c r="C46" s="305"/>
      <c r="D46" s="305"/>
      <c r="F46" s="4"/>
    </row>
  </sheetData>
  <sheetProtection/>
  <mergeCells count="54">
    <mergeCell ref="A4:B4"/>
    <mergeCell ref="C4:D4"/>
    <mergeCell ref="A1:D1"/>
    <mergeCell ref="A2:B2"/>
    <mergeCell ref="C2:D2"/>
    <mergeCell ref="A3:B3"/>
    <mergeCell ref="C3:D3"/>
    <mergeCell ref="A7:B7"/>
    <mergeCell ref="C7:D7"/>
    <mergeCell ref="C8:D8"/>
    <mergeCell ref="A9:A10"/>
    <mergeCell ref="A5:B5"/>
    <mergeCell ref="C5:D5"/>
    <mergeCell ref="A6:B6"/>
    <mergeCell ref="C6:D6"/>
    <mergeCell ref="B9:B10"/>
    <mergeCell ref="A11:A12"/>
    <mergeCell ref="B11:B12"/>
    <mergeCell ref="A24:B24"/>
    <mergeCell ref="A23:B23"/>
    <mergeCell ref="A13:A14"/>
    <mergeCell ref="B13:B14"/>
    <mergeCell ref="C24:D24"/>
    <mergeCell ref="A15:A16"/>
    <mergeCell ref="B15:B16"/>
    <mergeCell ref="A17:A18"/>
    <mergeCell ref="B17:B18"/>
    <mergeCell ref="A19:A20"/>
    <mergeCell ref="B19:B20"/>
    <mergeCell ref="A21:D21"/>
    <mergeCell ref="A22:B22"/>
    <mergeCell ref="C22:D22"/>
    <mergeCell ref="C23:D23"/>
    <mergeCell ref="A33:A34"/>
    <mergeCell ref="B33:B34"/>
    <mergeCell ref="A25:B25"/>
    <mergeCell ref="C25:D25"/>
    <mergeCell ref="A26:B26"/>
    <mergeCell ref="C26:D26"/>
    <mergeCell ref="A27:B27"/>
    <mergeCell ref="C28:D28"/>
    <mergeCell ref="A29:A30"/>
    <mergeCell ref="B29:B30"/>
    <mergeCell ref="A31:A32"/>
    <mergeCell ref="B31:B32"/>
    <mergeCell ref="A42:D42"/>
    <mergeCell ref="A44:C44"/>
    <mergeCell ref="A45:D46"/>
    <mergeCell ref="A35:A36"/>
    <mergeCell ref="B35:B36"/>
    <mergeCell ref="A37:A38"/>
    <mergeCell ref="B37:B38"/>
    <mergeCell ref="A39:A40"/>
    <mergeCell ref="B39:B40"/>
  </mergeCells>
  <hyperlinks>
    <hyperlink ref="A45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5">
      <selection activeCell="H51" sqref="H51"/>
    </sheetView>
  </sheetViews>
  <sheetFormatPr defaultColWidth="12.00390625" defaultRowHeight="12.75"/>
  <cols>
    <col min="1" max="1" width="18.00390625" style="4" customWidth="1"/>
    <col min="2" max="2" width="19.125" style="4" customWidth="1"/>
    <col min="3" max="3" width="18.00390625" style="16" customWidth="1"/>
    <col min="4" max="4" width="4.875" style="4" bestFit="1" customWidth="1"/>
    <col min="5" max="5" width="5.125" style="4" bestFit="1" customWidth="1"/>
    <col min="6" max="16384" width="12.00390625" style="4" customWidth="1"/>
  </cols>
  <sheetData>
    <row r="1" spans="1:3" s="153" customFormat="1" ht="18" customHeight="1" thickBot="1">
      <c r="A1" s="323" t="s">
        <v>268</v>
      </c>
      <c r="B1" s="324"/>
      <c r="C1" s="325"/>
    </row>
    <row r="2" spans="1:3" s="5" customFormat="1" ht="13.5" thickBot="1">
      <c r="A2" s="276" t="s">
        <v>14</v>
      </c>
      <c r="B2" s="308"/>
      <c r="C2" s="101">
        <v>535</v>
      </c>
    </row>
    <row r="3" spans="1:3" s="6" customFormat="1" ht="13.5" customHeight="1" thickBot="1">
      <c r="A3" s="276" t="s">
        <v>15</v>
      </c>
      <c r="B3" s="308"/>
      <c r="C3" s="154">
        <v>1</v>
      </c>
    </row>
    <row r="4" spans="1:3" s="2" customFormat="1" ht="12" thickBot="1">
      <c r="A4" s="276" t="s">
        <v>12</v>
      </c>
      <c r="B4" s="308"/>
      <c r="C4" s="155" t="s">
        <v>272</v>
      </c>
    </row>
    <row r="5" spans="1:3" s="2" customFormat="1" ht="12" thickBot="1">
      <c r="A5" s="276" t="s">
        <v>13</v>
      </c>
      <c r="B5" s="308"/>
      <c r="C5" s="7">
        <v>39022</v>
      </c>
    </row>
    <row r="6" spans="1:3" s="6" customFormat="1" ht="13.5" customHeight="1" thickBot="1">
      <c r="A6" s="276" t="s">
        <v>16</v>
      </c>
      <c r="B6" s="308"/>
      <c r="C6" s="8">
        <v>1</v>
      </c>
    </row>
    <row r="7" spans="1:3" s="6" customFormat="1" ht="13.5" customHeight="1" thickBot="1">
      <c r="A7" s="276" t="s">
        <v>23</v>
      </c>
      <c r="B7" s="308"/>
      <c r="C7" s="8" t="s">
        <v>24</v>
      </c>
    </row>
    <row r="8" spans="1:3" s="6" customFormat="1" ht="12" thickBot="1">
      <c r="A8" s="9" t="s">
        <v>19</v>
      </c>
      <c r="B8" s="9" t="s">
        <v>20</v>
      </c>
      <c r="C8" s="8" t="s">
        <v>26</v>
      </c>
    </row>
    <row r="9" spans="1:3" s="3" customFormat="1" ht="11.25">
      <c r="A9" s="327" t="s">
        <v>11</v>
      </c>
      <c r="B9" s="327" t="s">
        <v>21</v>
      </c>
      <c r="C9" s="47">
        <v>0.6458333333333334</v>
      </c>
    </row>
    <row r="10" spans="1:3" s="3" customFormat="1" ht="12" thickBot="1">
      <c r="A10" s="328"/>
      <c r="B10" s="328"/>
      <c r="C10" s="51">
        <f>C9+TIME(0,10,0)</f>
        <v>0.6527777777777778</v>
      </c>
    </row>
    <row r="11" spans="1:3" s="3" customFormat="1" ht="11.25">
      <c r="A11" s="278" t="s">
        <v>17</v>
      </c>
      <c r="B11" s="280" t="s">
        <v>21</v>
      </c>
      <c r="C11" s="47">
        <f>C10+TIME(0,110,0)</f>
        <v>0.7291666666666666</v>
      </c>
    </row>
    <row r="12" spans="1:3" s="3" customFormat="1" ht="12" thickBot="1">
      <c r="A12" s="279"/>
      <c r="B12" s="272"/>
      <c r="C12" s="55">
        <f>C11+TIME(0,15,0)</f>
        <v>0.7395833333333333</v>
      </c>
    </row>
    <row r="13" spans="1:3" s="3" customFormat="1" ht="11.25">
      <c r="A13" s="278" t="s">
        <v>51</v>
      </c>
      <c r="B13" s="280"/>
      <c r="C13" s="59">
        <f>C12+TIME(1,21,0)</f>
        <v>0.7958333333333333</v>
      </c>
    </row>
    <row r="14" spans="1:3" s="3" customFormat="1" ht="12" thickBot="1">
      <c r="A14" s="279"/>
      <c r="B14" s="272"/>
      <c r="C14" s="51">
        <f>C13+TIME(0,5,0)</f>
        <v>0.7993055555555555</v>
      </c>
    </row>
    <row r="15" spans="1:3" s="3" customFormat="1" ht="11.25">
      <c r="A15" s="278" t="s">
        <v>52</v>
      </c>
      <c r="B15" s="280" t="s">
        <v>39</v>
      </c>
      <c r="C15" s="47">
        <f>C14+TIME(0,50,0)</f>
        <v>0.8340277777777777</v>
      </c>
    </row>
    <row r="16" spans="1:3" s="3" customFormat="1" ht="12" thickBot="1">
      <c r="A16" s="279"/>
      <c r="B16" s="272"/>
      <c r="C16" s="55">
        <f>C15+TIME(0,5,0)</f>
        <v>0.8374999999999999</v>
      </c>
    </row>
    <row r="17" spans="1:3" s="3" customFormat="1" ht="11.25">
      <c r="A17" s="327" t="s">
        <v>53</v>
      </c>
      <c r="B17" s="327" t="s">
        <v>39</v>
      </c>
      <c r="C17" s="59">
        <f>C16+TIME(0,44,0)</f>
        <v>0.8680555555555555</v>
      </c>
    </row>
    <row r="18" spans="1:3" s="3" customFormat="1" ht="12" thickBot="1">
      <c r="A18" s="329"/>
      <c r="B18" s="329"/>
      <c r="C18" s="51">
        <f>C17+TIME(0,30,0)</f>
        <v>0.8888888888888888</v>
      </c>
    </row>
    <row r="19" spans="1:3" s="3" customFormat="1" ht="11.25">
      <c r="A19" s="327" t="s">
        <v>269</v>
      </c>
      <c r="B19" s="327" t="s">
        <v>39</v>
      </c>
      <c r="C19" s="47">
        <f>C18+TIME(0,60,0)</f>
        <v>0.9305555555555555</v>
      </c>
    </row>
    <row r="20" spans="1:3" s="3" customFormat="1" ht="12" thickBot="1">
      <c r="A20" s="329"/>
      <c r="B20" s="329"/>
      <c r="C20" s="55">
        <f>C19+TIME(0,5,0)</f>
        <v>0.9340277777777777</v>
      </c>
    </row>
    <row r="21" spans="1:3" s="153" customFormat="1" ht="23.25" customHeight="1" thickBot="1">
      <c r="A21" s="323" t="s">
        <v>270</v>
      </c>
      <c r="B21" s="324"/>
      <c r="C21" s="375"/>
    </row>
    <row r="22" spans="1:3" s="5" customFormat="1" ht="13.5" thickBot="1">
      <c r="A22" s="276" t="s">
        <v>14</v>
      </c>
      <c r="B22" s="277"/>
      <c r="C22" s="101">
        <v>535</v>
      </c>
    </row>
    <row r="23" spans="1:3" s="6" customFormat="1" ht="13.5" customHeight="1" thickBot="1">
      <c r="A23" s="276" t="s">
        <v>15</v>
      </c>
      <c r="B23" s="277"/>
      <c r="C23" s="154">
        <v>1</v>
      </c>
    </row>
    <row r="24" spans="1:3" s="2" customFormat="1" ht="12" thickBot="1">
      <c r="A24" s="276" t="s">
        <v>12</v>
      </c>
      <c r="B24" s="277"/>
      <c r="C24" s="155" t="s">
        <v>272</v>
      </c>
    </row>
    <row r="25" spans="1:3" s="2" customFormat="1" ht="12" thickBot="1">
      <c r="A25" s="276" t="s">
        <v>13</v>
      </c>
      <c r="B25" s="277"/>
      <c r="C25" s="7">
        <v>39022</v>
      </c>
    </row>
    <row r="26" spans="1:3" s="6" customFormat="1" ht="13.5" customHeight="1" thickBot="1">
      <c r="A26" s="276" t="s">
        <v>16</v>
      </c>
      <c r="B26" s="277"/>
      <c r="C26" s="8">
        <v>1</v>
      </c>
    </row>
    <row r="27" spans="1:3" s="6" customFormat="1" ht="13.5" customHeight="1" thickBot="1">
      <c r="A27" s="276" t="s">
        <v>23</v>
      </c>
      <c r="B27" s="277"/>
      <c r="C27" s="161" t="s">
        <v>24</v>
      </c>
    </row>
    <row r="28" spans="1:3" s="6" customFormat="1" ht="12" thickBot="1">
      <c r="A28" s="9" t="s">
        <v>19</v>
      </c>
      <c r="B28" s="9" t="s">
        <v>20</v>
      </c>
      <c r="C28" s="8" t="s">
        <v>26</v>
      </c>
    </row>
    <row r="29" spans="1:3" s="3" customFormat="1" ht="11.25">
      <c r="A29" s="327" t="s">
        <v>269</v>
      </c>
      <c r="B29" s="327" t="s">
        <v>39</v>
      </c>
      <c r="C29" s="47">
        <v>0.9722222222222222</v>
      </c>
    </row>
    <row r="30" spans="1:3" s="3" customFormat="1" ht="12" thickBot="1">
      <c r="A30" s="328"/>
      <c r="B30" s="328"/>
      <c r="C30" s="51">
        <f>C29+TIME(0,10,0)</f>
        <v>0.9791666666666666</v>
      </c>
    </row>
    <row r="31" spans="1:3" s="3" customFormat="1" ht="11.25">
      <c r="A31" s="327" t="s">
        <v>53</v>
      </c>
      <c r="B31" s="327" t="s">
        <v>39</v>
      </c>
      <c r="C31" s="47">
        <f>C30+TIME(0,60,0)</f>
        <v>1.0208333333333333</v>
      </c>
    </row>
    <row r="32" spans="1:3" s="3" customFormat="1" ht="12" thickBot="1">
      <c r="A32" s="328"/>
      <c r="B32" s="328"/>
      <c r="C32" s="55">
        <f>C31+TIME(0,30,0)</f>
        <v>1.0416666666666665</v>
      </c>
    </row>
    <row r="33" spans="1:3" s="3" customFormat="1" ht="11.25">
      <c r="A33" s="327" t="s">
        <v>52</v>
      </c>
      <c r="B33" s="327" t="s">
        <v>39</v>
      </c>
      <c r="C33" s="59">
        <f>C32+TIME(0,44,0)</f>
        <v>1.072222222222222</v>
      </c>
    </row>
    <row r="34" spans="1:3" s="3" customFormat="1" ht="12" thickBot="1">
      <c r="A34" s="328"/>
      <c r="B34" s="328"/>
      <c r="C34" s="51">
        <f>C33+TIME(0,5,0)</f>
        <v>1.0756944444444443</v>
      </c>
    </row>
    <row r="35" spans="1:3" s="3" customFormat="1" ht="11.25">
      <c r="A35" s="327" t="s">
        <v>51</v>
      </c>
      <c r="B35" s="327"/>
      <c r="C35" s="47">
        <f>C34+TIME(0,50,0)</f>
        <v>1.1104166666666666</v>
      </c>
    </row>
    <row r="36" spans="1:3" s="3" customFormat="1" ht="12" thickBot="1">
      <c r="A36" s="328"/>
      <c r="B36" s="328"/>
      <c r="C36" s="55">
        <f>C35+TIME(0,0,0)</f>
        <v>1.1104166666666666</v>
      </c>
    </row>
    <row r="37" spans="1:3" s="3" customFormat="1" ht="11.25">
      <c r="A37" s="327" t="s">
        <v>17</v>
      </c>
      <c r="B37" s="327" t="s">
        <v>21</v>
      </c>
      <c r="C37" s="59">
        <f>C36+TIME(0,81,0)</f>
        <v>1.1666666666666665</v>
      </c>
    </row>
    <row r="38" spans="1:3" s="3" customFormat="1" ht="12" thickBot="1">
      <c r="A38" s="328"/>
      <c r="B38" s="328"/>
      <c r="C38" s="51">
        <f>C37+TIME(0,15,0)</f>
        <v>1.1770833333333333</v>
      </c>
    </row>
    <row r="39" spans="1:3" s="3" customFormat="1" ht="11.25">
      <c r="A39" s="278" t="s">
        <v>11</v>
      </c>
      <c r="B39" s="327" t="s">
        <v>114</v>
      </c>
      <c r="C39" s="47">
        <f>C38+TIME(0,120,0)</f>
        <v>1.2604166666666665</v>
      </c>
    </row>
    <row r="40" spans="1:3" s="3" customFormat="1" ht="13.5" customHeight="1" thickBot="1">
      <c r="A40" s="273"/>
      <c r="B40" s="328"/>
      <c r="C40" s="55">
        <f>C39+TIME(0,5,0)</f>
        <v>1.2638888888888888</v>
      </c>
    </row>
    <row r="41" spans="1:3" s="3" customFormat="1" ht="12.75" customHeight="1">
      <c r="A41" s="273"/>
      <c r="B41" s="327" t="s">
        <v>21</v>
      </c>
      <c r="C41" s="47">
        <f>C40+TIME(0,25,0)</f>
        <v>1.28125</v>
      </c>
    </row>
    <row r="42" spans="1:3" s="3" customFormat="1" ht="13.5" customHeight="1" thickBot="1">
      <c r="A42" s="279"/>
      <c r="B42" s="328"/>
      <c r="C42" s="55">
        <f>C41+TIME(0,5,0)</f>
        <v>1.2847222222222223</v>
      </c>
    </row>
    <row r="43" spans="1:5" s="3" customFormat="1" ht="11.25">
      <c r="A43" s="164"/>
      <c r="B43" s="2"/>
      <c r="C43" s="165"/>
      <c r="E43" s="192"/>
    </row>
    <row r="44" spans="1:5" ht="23.25" customHeight="1">
      <c r="A44" s="306" t="s">
        <v>249</v>
      </c>
      <c r="B44" s="306"/>
      <c r="C44" s="306"/>
      <c r="E44" s="192"/>
    </row>
    <row r="45" spans="1:5" ht="46.5" customHeight="1">
      <c r="A45" s="306" t="s">
        <v>271</v>
      </c>
      <c r="B45" s="306"/>
      <c r="C45" s="306"/>
      <c r="E45" s="192"/>
    </row>
    <row r="46" spans="1:5" ht="12.75">
      <c r="A46" s="193"/>
      <c r="B46" s="2"/>
      <c r="C46" s="165"/>
      <c r="D46" s="192"/>
      <c r="E46" s="192"/>
    </row>
    <row r="47" spans="1:14" ht="25.5" customHeight="1">
      <c r="A47" s="320" t="s">
        <v>25</v>
      </c>
      <c r="B47" s="320"/>
      <c r="C47" s="34">
        <v>40082</v>
      </c>
      <c r="D47" s="66"/>
      <c r="E47" s="66"/>
      <c r="F47" s="66"/>
      <c r="H47" s="67"/>
      <c r="I47" s="16"/>
      <c r="J47" s="16"/>
      <c r="K47" s="16"/>
      <c r="L47" s="39"/>
      <c r="M47" s="39"/>
      <c r="N47" s="39"/>
    </row>
    <row r="48" spans="1:11" ht="12.75" customHeight="1">
      <c r="A48" s="305" t="s">
        <v>35</v>
      </c>
      <c r="B48" s="305"/>
      <c r="C48" s="305"/>
      <c r="D48" s="152"/>
      <c r="E48" s="152"/>
      <c r="F48" s="152"/>
      <c r="G48" s="152"/>
      <c r="H48" s="152"/>
      <c r="I48" s="152"/>
      <c r="J48" s="152"/>
      <c r="K48" s="152"/>
    </row>
    <row r="49" spans="1:3" ht="12.75">
      <c r="A49" s="305"/>
      <c r="B49" s="305"/>
      <c r="C49" s="305"/>
    </row>
  </sheetData>
  <sheetProtection/>
  <mergeCells count="43">
    <mergeCell ref="A5:B5"/>
    <mergeCell ref="A6:B6"/>
    <mergeCell ref="A7:B7"/>
    <mergeCell ref="A9:A10"/>
    <mergeCell ref="A1:C1"/>
    <mergeCell ref="A2:B2"/>
    <mergeCell ref="A3:B3"/>
    <mergeCell ref="A4:B4"/>
    <mergeCell ref="B9:B10"/>
    <mergeCell ref="A11:A12"/>
    <mergeCell ref="B11:B12"/>
    <mergeCell ref="A25:B25"/>
    <mergeCell ref="A24:B24"/>
    <mergeCell ref="A13:A14"/>
    <mergeCell ref="B13:B14"/>
    <mergeCell ref="A26:B26"/>
    <mergeCell ref="A15:A16"/>
    <mergeCell ref="B15:B16"/>
    <mergeCell ref="A17:A18"/>
    <mergeCell ref="B17:B18"/>
    <mergeCell ref="A19:A20"/>
    <mergeCell ref="B19:B20"/>
    <mergeCell ref="A21:C21"/>
    <mergeCell ref="A22:B22"/>
    <mergeCell ref="A23:B23"/>
    <mergeCell ref="A39:A42"/>
    <mergeCell ref="B39:B40"/>
    <mergeCell ref="B41:B42"/>
    <mergeCell ref="A27:B27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44:C44"/>
    <mergeCell ref="A47:B47"/>
    <mergeCell ref="A48:C49"/>
    <mergeCell ref="A45:C45"/>
  </mergeCells>
  <hyperlinks>
    <hyperlink ref="A48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9" sqref="C9:C10"/>
    </sheetView>
  </sheetViews>
  <sheetFormatPr defaultColWidth="5.00390625" defaultRowHeight="12.75"/>
  <cols>
    <col min="1" max="1" width="11.75390625" style="106" customWidth="1"/>
    <col min="2" max="2" width="19.00390625" style="106" bestFit="1" customWidth="1"/>
    <col min="3" max="3" width="20.75390625" style="204" customWidth="1"/>
    <col min="4" max="16384" width="5.00390625" style="106" customWidth="1"/>
  </cols>
  <sheetData>
    <row r="1" spans="1:3" s="6" customFormat="1" ht="12" thickBot="1">
      <c r="A1" s="287" t="s">
        <v>275</v>
      </c>
      <c r="B1" s="288"/>
      <c r="C1" s="289"/>
    </row>
    <row r="2" spans="1:3" s="5" customFormat="1" ht="13.5" thickBot="1">
      <c r="A2" s="316" t="s">
        <v>14</v>
      </c>
      <c r="B2" s="319"/>
      <c r="C2" s="36">
        <v>536</v>
      </c>
    </row>
    <row r="3" spans="1:3" s="6" customFormat="1" ht="12" thickBot="1">
      <c r="A3" s="276" t="s">
        <v>15</v>
      </c>
      <c r="B3" s="308"/>
      <c r="C3" s="101">
        <v>1</v>
      </c>
    </row>
    <row r="4" spans="1:3" s="2" customFormat="1" ht="12" thickBot="1">
      <c r="A4" s="276" t="s">
        <v>12</v>
      </c>
      <c r="B4" s="308"/>
      <c r="C4" s="14" t="s">
        <v>104</v>
      </c>
    </row>
    <row r="5" spans="1:3" s="2" customFormat="1" ht="12" thickBot="1">
      <c r="A5" s="276" t="s">
        <v>13</v>
      </c>
      <c r="B5" s="308"/>
      <c r="C5" s="7">
        <v>39173</v>
      </c>
    </row>
    <row r="6" spans="1:3" s="6" customFormat="1" ht="12" thickBot="1">
      <c r="A6" s="276" t="s">
        <v>16</v>
      </c>
      <c r="B6" s="308"/>
      <c r="C6" s="8">
        <v>1</v>
      </c>
    </row>
    <row r="7" spans="1:3" s="6" customFormat="1" ht="12" thickBot="1">
      <c r="A7" s="276" t="s">
        <v>23</v>
      </c>
      <c r="B7" s="308"/>
      <c r="C7" s="8" t="s">
        <v>24</v>
      </c>
    </row>
    <row r="8" spans="1:3" s="6" customFormat="1" ht="23.25" thickBot="1">
      <c r="A8" s="9" t="s">
        <v>19</v>
      </c>
      <c r="B8" s="9" t="s">
        <v>20</v>
      </c>
      <c r="C8" s="252"/>
    </row>
    <row r="9" spans="1:3" ht="11.25">
      <c r="A9" s="311" t="s">
        <v>11</v>
      </c>
      <c r="B9" s="314" t="s">
        <v>21</v>
      </c>
      <c r="C9" s="110">
        <v>0.611111111111111</v>
      </c>
    </row>
    <row r="10" spans="1:3" ht="12" thickBot="1">
      <c r="A10" s="310"/>
      <c r="B10" s="318"/>
      <c r="C10" s="92">
        <f>C9+TIME(0,10,0)</f>
        <v>0.6180555555555555</v>
      </c>
    </row>
    <row r="11" spans="1:3" ht="11.25">
      <c r="A11" s="311" t="s">
        <v>28</v>
      </c>
      <c r="B11" s="314" t="s">
        <v>21</v>
      </c>
      <c r="C11" s="96">
        <f>C10+TIME(0,50,0)</f>
        <v>0.6527777777777777</v>
      </c>
    </row>
    <row r="12" spans="1:3" ht="12" thickBot="1">
      <c r="A12" s="313"/>
      <c r="B12" s="318"/>
      <c r="C12" s="97">
        <f>C11+TIME(0,10,0)</f>
        <v>0.6597222222222221</v>
      </c>
    </row>
    <row r="13" spans="1:3" ht="11.25">
      <c r="A13" s="309" t="s">
        <v>69</v>
      </c>
      <c r="B13" s="314" t="s">
        <v>39</v>
      </c>
      <c r="C13" s="91">
        <f>C12+TIME(0,40,0)</f>
        <v>0.6874999999999999</v>
      </c>
    </row>
    <row r="14" spans="1:3" ht="12" thickBot="1">
      <c r="A14" s="310"/>
      <c r="B14" s="318"/>
      <c r="C14" s="92">
        <f>C13+TIME(0,10,0)</f>
        <v>0.6944444444444443</v>
      </c>
    </row>
    <row r="15" spans="1:3" ht="11.25">
      <c r="A15" s="311" t="s">
        <v>109</v>
      </c>
      <c r="B15" s="314" t="s">
        <v>39</v>
      </c>
      <c r="C15" s="96">
        <f>C14+TIME(1,5,0)</f>
        <v>0.7395833333333331</v>
      </c>
    </row>
    <row r="16" spans="1:3" ht="12" thickBot="1">
      <c r="A16" s="313"/>
      <c r="B16" s="318"/>
      <c r="C16" s="97">
        <f>C15+TIME(0,10,0)</f>
        <v>0.7465277777777776</v>
      </c>
    </row>
    <row r="17" spans="1:3" ht="11.25">
      <c r="A17" s="311" t="s">
        <v>110</v>
      </c>
      <c r="B17" s="314" t="s">
        <v>21</v>
      </c>
      <c r="C17" s="91">
        <f>C16+TIME(1,10,0)</f>
        <v>0.7951388888888887</v>
      </c>
    </row>
    <row r="18" spans="1:3" ht="12" thickBot="1">
      <c r="A18" s="310"/>
      <c r="B18" s="315"/>
      <c r="C18" s="92">
        <f>C17+TIME(0,10,0)</f>
        <v>0.8020833333333331</v>
      </c>
    </row>
    <row r="19" spans="1:3" ht="11.25">
      <c r="A19" s="311" t="s">
        <v>273</v>
      </c>
      <c r="B19" s="314" t="s">
        <v>274</v>
      </c>
      <c r="C19" s="91">
        <f>C18+TIME(0,50,0)</f>
        <v>0.8368055555555554</v>
      </c>
    </row>
    <row r="20" spans="1:3" ht="12" thickBot="1">
      <c r="A20" s="310"/>
      <c r="B20" s="315"/>
      <c r="C20" s="92">
        <f>C19+TIME(0,5,0)</f>
        <v>0.8402777777777776</v>
      </c>
    </row>
    <row r="21" spans="1:3" s="6" customFormat="1" ht="12" thickBot="1">
      <c r="A21" s="287" t="s">
        <v>276</v>
      </c>
      <c r="B21" s="288"/>
      <c r="C21" s="289"/>
    </row>
    <row r="22" spans="1:3" s="5" customFormat="1" ht="13.5" thickBot="1">
      <c r="A22" s="316" t="s">
        <v>14</v>
      </c>
      <c r="B22" s="317"/>
      <c r="C22" s="36">
        <v>536</v>
      </c>
    </row>
    <row r="23" spans="1:3" s="6" customFormat="1" ht="12" thickBot="1">
      <c r="A23" s="276" t="s">
        <v>15</v>
      </c>
      <c r="B23" s="308"/>
      <c r="C23" s="101">
        <v>1</v>
      </c>
    </row>
    <row r="24" spans="1:3" s="2" customFormat="1" ht="12" thickBot="1">
      <c r="A24" s="276" t="s">
        <v>12</v>
      </c>
      <c r="B24" s="308"/>
      <c r="C24" s="14" t="s">
        <v>104</v>
      </c>
    </row>
    <row r="25" spans="1:3" s="2" customFormat="1" ht="12" thickBot="1">
      <c r="A25" s="276" t="s">
        <v>13</v>
      </c>
      <c r="B25" s="308"/>
      <c r="C25" s="7">
        <v>39173</v>
      </c>
    </row>
    <row r="26" spans="1:3" s="6" customFormat="1" ht="12" thickBot="1">
      <c r="A26" s="276" t="s">
        <v>16</v>
      </c>
      <c r="B26" s="308"/>
      <c r="C26" s="8">
        <v>1</v>
      </c>
    </row>
    <row r="27" spans="1:3" s="6" customFormat="1" ht="12" thickBot="1">
      <c r="A27" s="276" t="s">
        <v>23</v>
      </c>
      <c r="B27" s="308"/>
      <c r="C27" s="32" t="s">
        <v>24</v>
      </c>
    </row>
    <row r="28" spans="1:3" s="6" customFormat="1" ht="23.25" thickBot="1">
      <c r="A28" s="9" t="s">
        <v>19</v>
      </c>
      <c r="B28" s="9" t="s">
        <v>20</v>
      </c>
      <c r="C28" s="252"/>
    </row>
    <row r="29" spans="1:3" ht="11.25">
      <c r="A29" s="311" t="s">
        <v>273</v>
      </c>
      <c r="B29" s="314" t="s">
        <v>274</v>
      </c>
      <c r="C29" s="91">
        <v>0.2847222222222222</v>
      </c>
    </row>
    <row r="30" spans="1:3" ht="12" thickBot="1">
      <c r="A30" s="310"/>
      <c r="B30" s="315"/>
      <c r="C30" s="92">
        <f>C29+TIME(0,10,0)</f>
        <v>0.29166666666666663</v>
      </c>
    </row>
    <row r="31" spans="1:3" ht="11.25">
      <c r="A31" s="311" t="s">
        <v>110</v>
      </c>
      <c r="B31" s="311" t="s">
        <v>21</v>
      </c>
      <c r="C31" s="96">
        <f>C30+TIME(0,50,0)</f>
        <v>0.32638888888888884</v>
      </c>
    </row>
    <row r="32" spans="1:3" ht="12" thickBot="1">
      <c r="A32" s="310"/>
      <c r="B32" s="312"/>
      <c r="C32" s="92">
        <f>C31+TIME(0,10,0)</f>
        <v>0.33333333333333326</v>
      </c>
    </row>
    <row r="33" spans="1:3" ht="11.25">
      <c r="A33" s="311" t="s">
        <v>109</v>
      </c>
      <c r="B33" s="311" t="s">
        <v>39</v>
      </c>
      <c r="C33" s="96">
        <f>C32+TIME(1,10,0)</f>
        <v>0.38194444444444436</v>
      </c>
    </row>
    <row r="34" spans="1:3" ht="12" thickBot="1">
      <c r="A34" s="313"/>
      <c r="B34" s="312"/>
      <c r="C34" s="97">
        <f>C33+TIME(0,10,0)</f>
        <v>0.3888888888888888</v>
      </c>
    </row>
    <row r="35" spans="1:3" ht="11.25">
      <c r="A35" s="309" t="s">
        <v>69</v>
      </c>
      <c r="B35" s="311" t="s">
        <v>39</v>
      </c>
      <c r="C35" s="91">
        <f>C34+TIME(1,5,0)</f>
        <v>0.4340277777777777</v>
      </c>
    </row>
    <row r="36" spans="1:3" ht="12" thickBot="1">
      <c r="A36" s="310"/>
      <c r="B36" s="312"/>
      <c r="C36" s="92">
        <f>C35+TIME(0,10,0)</f>
        <v>0.4409722222222221</v>
      </c>
    </row>
    <row r="37" spans="1:3" ht="11.25">
      <c r="A37" s="311" t="s">
        <v>28</v>
      </c>
      <c r="B37" s="311" t="s">
        <v>21</v>
      </c>
      <c r="C37" s="96">
        <f>C36+TIME(0,40,0)</f>
        <v>0.4687499999999999</v>
      </c>
    </row>
    <row r="38" spans="1:3" ht="12" thickBot="1">
      <c r="A38" s="313"/>
      <c r="B38" s="312"/>
      <c r="C38" s="97">
        <f>C37+TIME(0,10,0)</f>
        <v>0.4756944444444443</v>
      </c>
    </row>
    <row r="39" spans="1:3" ht="11.25">
      <c r="A39" s="311" t="s">
        <v>11</v>
      </c>
      <c r="B39" s="311" t="s">
        <v>21</v>
      </c>
      <c r="C39" s="91">
        <f>C38+TIME(0,50,0)</f>
        <v>0.5104166666666665</v>
      </c>
    </row>
    <row r="40" spans="1:3" ht="12" thickBot="1">
      <c r="A40" s="313"/>
      <c r="B40" s="313"/>
      <c r="C40" s="92">
        <f>C39+TIME(0,10,0)</f>
        <v>0.5173611111111109</v>
      </c>
    </row>
    <row r="44" spans="1:3" s="4" customFormat="1" ht="12.75">
      <c r="A44" s="373" t="s">
        <v>25</v>
      </c>
      <c r="B44" s="373"/>
      <c r="C44" s="293">
        <v>40082</v>
      </c>
    </row>
    <row r="45" spans="1:3" s="4" customFormat="1" ht="12.75">
      <c r="A45" s="373"/>
      <c r="B45" s="373"/>
      <c r="C45" s="294"/>
    </row>
    <row r="46" spans="1:3" s="4" customFormat="1" ht="12.75">
      <c r="A46" s="15"/>
      <c r="B46" s="15"/>
      <c r="C46" s="16"/>
    </row>
    <row r="47" spans="1:3" s="4" customFormat="1" ht="12.75">
      <c r="A47" s="305" t="s">
        <v>35</v>
      </c>
      <c r="B47" s="305"/>
      <c r="C47" s="305"/>
    </row>
    <row r="48" spans="1:3" s="4" customFormat="1" ht="12.75">
      <c r="A48" s="305"/>
      <c r="B48" s="305"/>
      <c r="C48" s="305"/>
    </row>
  </sheetData>
  <sheetProtection/>
  <mergeCells count="41">
    <mergeCell ref="A5:B5"/>
    <mergeCell ref="A1:C1"/>
    <mergeCell ref="A2:B2"/>
    <mergeCell ref="A3:B3"/>
    <mergeCell ref="A4:B4"/>
    <mergeCell ref="A15:A16"/>
    <mergeCell ref="B15:B16"/>
    <mergeCell ref="A6:B6"/>
    <mergeCell ref="A7:B7"/>
    <mergeCell ref="A9:A10"/>
    <mergeCell ref="B9:B10"/>
    <mergeCell ref="A11:A12"/>
    <mergeCell ref="B11:B12"/>
    <mergeCell ref="A13:A14"/>
    <mergeCell ref="B13:B14"/>
    <mergeCell ref="A31:A32"/>
    <mergeCell ref="B31:B32"/>
    <mergeCell ref="A17:A18"/>
    <mergeCell ref="B17:B18"/>
    <mergeCell ref="A21:C21"/>
    <mergeCell ref="A22:B22"/>
    <mergeCell ref="A23:B23"/>
    <mergeCell ref="A24:B24"/>
    <mergeCell ref="A25:B25"/>
    <mergeCell ref="A26:B26"/>
    <mergeCell ref="A47:C48"/>
    <mergeCell ref="A19:A20"/>
    <mergeCell ref="B19:B20"/>
    <mergeCell ref="A29:A30"/>
    <mergeCell ref="B29:B30"/>
    <mergeCell ref="A44:B45"/>
    <mergeCell ref="C44:C45"/>
    <mergeCell ref="A39:A40"/>
    <mergeCell ref="A27:B27"/>
    <mergeCell ref="B33:B34"/>
    <mergeCell ref="B39:B40"/>
    <mergeCell ref="A33:A34"/>
    <mergeCell ref="A37:A38"/>
    <mergeCell ref="B37:B38"/>
    <mergeCell ref="A35:A36"/>
    <mergeCell ref="B35:B36"/>
  </mergeCells>
  <hyperlinks>
    <hyperlink ref="A47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25" sqref="C25"/>
    </sheetView>
  </sheetViews>
  <sheetFormatPr defaultColWidth="12.00390625" defaultRowHeight="12.75"/>
  <cols>
    <col min="1" max="1" width="11.25390625" style="4" bestFit="1" customWidth="1"/>
    <col min="2" max="2" width="9.125" style="4" bestFit="1" customWidth="1"/>
    <col min="3" max="3" width="30.625" style="16" customWidth="1"/>
    <col min="4" max="4" width="4.875" style="4" bestFit="1" customWidth="1"/>
    <col min="5" max="5" width="5.125" style="4" bestFit="1" customWidth="1"/>
    <col min="6" max="16384" width="12.00390625" style="4" customWidth="1"/>
  </cols>
  <sheetData>
    <row r="1" spans="1:3" s="153" customFormat="1" ht="18" customHeight="1" thickBot="1">
      <c r="A1" s="323" t="s">
        <v>278</v>
      </c>
      <c r="B1" s="324"/>
      <c r="C1" s="325"/>
    </row>
    <row r="2" spans="1:3" s="5" customFormat="1" ht="13.5" thickBot="1">
      <c r="A2" s="290" t="s">
        <v>14</v>
      </c>
      <c r="B2" s="292"/>
      <c r="C2" s="36">
        <v>538</v>
      </c>
    </row>
    <row r="3" spans="1:3" s="6" customFormat="1" ht="13.5" customHeight="1" thickBot="1">
      <c r="A3" s="276" t="s">
        <v>15</v>
      </c>
      <c r="B3" s="277"/>
      <c r="C3" s="101">
        <v>1</v>
      </c>
    </row>
    <row r="4" spans="1:3" s="2" customFormat="1" ht="36" customHeight="1" thickBot="1">
      <c r="A4" s="276" t="s">
        <v>12</v>
      </c>
      <c r="B4" s="277"/>
      <c r="C4" s="155" t="s">
        <v>125</v>
      </c>
    </row>
    <row r="5" spans="1:3" s="2" customFormat="1" ht="12" thickBot="1">
      <c r="A5" s="276" t="s">
        <v>13</v>
      </c>
      <c r="B5" s="277"/>
      <c r="C5" s="7">
        <v>39022</v>
      </c>
    </row>
    <row r="6" spans="1:3" s="6" customFormat="1" ht="13.5" customHeight="1" thickBot="1">
      <c r="A6" s="276" t="s">
        <v>16</v>
      </c>
      <c r="B6" s="277"/>
      <c r="C6" s="8">
        <v>1</v>
      </c>
    </row>
    <row r="7" spans="1:3" s="6" customFormat="1" ht="13.5" customHeight="1" thickBot="1">
      <c r="A7" s="276" t="s">
        <v>23</v>
      </c>
      <c r="B7" s="277"/>
      <c r="C7" s="8" t="s">
        <v>106</v>
      </c>
    </row>
    <row r="8" spans="1:3" s="6" customFormat="1" ht="23.25" thickBot="1">
      <c r="A8" s="174" t="s">
        <v>19</v>
      </c>
      <c r="B8" s="175" t="s">
        <v>20</v>
      </c>
      <c r="C8" s="157"/>
    </row>
    <row r="9" spans="1:3" s="3" customFormat="1" ht="11.25">
      <c r="A9" s="327" t="s">
        <v>11</v>
      </c>
      <c r="B9" s="327" t="s">
        <v>21</v>
      </c>
      <c r="C9" s="47">
        <v>0.7847222222222222</v>
      </c>
    </row>
    <row r="10" spans="1:3" s="3" customFormat="1" ht="12" thickBot="1">
      <c r="A10" s="328"/>
      <c r="B10" s="328"/>
      <c r="C10" s="55">
        <f>C9+TIME(0,10,0)</f>
        <v>0.7916666666666666</v>
      </c>
    </row>
    <row r="11" spans="1:3" s="3" customFormat="1" ht="11.25">
      <c r="A11" s="331" t="s">
        <v>17</v>
      </c>
      <c r="B11" s="327" t="s">
        <v>21</v>
      </c>
      <c r="C11" s="47">
        <f>C10+TIME(0,110,0)</f>
        <v>0.8680555555555555</v>
      </c>
    </row>
    <row r="12" spans="1:3" s="3" customFormat="1" ht="12" thickBot="1">
      <c r="A12" s="328"/>
      <c r="B12" s="328"/>
      <c r="C12" s="55">
        <f>C11+TIME(0,15,0)</f>
        <v>0.8784722222222221</v>
      </c>
    </row>
    <row r="13" spans="1:3" s="3" customFormat="1" ht="11.25">
      <c r="A13" s="331" t="s">
        <v>51</v>
      </c>
      <c r="B13" s="327"/>
      <c r="C13" s="47">
        <f>C12+TIME(1,21,0)</f>
        <v>0.9347222222222221</v>
      </c>
    </row>
    <row r="14" spans="1:3" s="3" customFormat="1" ht="12" thickBot="1">
      <c r="A14" s="329"/>
      <c r="B14" s="328"/>
      <c r="C14" s="55">
        <f>C13+TIME(0,5,0)</f>
        <v>0.9381944444444443</v>
      </c>
    </row>
    <row r="15" spans="1:3" s="3" customFormat="1" ht="11.25">
      <c r="A15" s="332" t="s">
        <v>52</v>
      </c>
      <c r="B15" s="327" t="s">
        <v>39</v>
      </c>
      <c r="C15" s="59">
        <f>C14+TIME(0,50,0)</f>
        <v>0.9729166666666665</v>
      </c>
    </row>
    <row r="16" spans="1:3" s="3" customFormat="1" ht="12" thickBot="1">
      <c r="A16" s="333"/>
      <c r="B16" s="328"/>
      <c r="C16" s="51">
        <f>C15+TIME(0,5,0)</f>
        <v>0.9763888888888888</v>
      </c>
    </row>
    <row r="17" spans="1:3" s="3" customFormat="1" ht="11.25">
      <c r="A17" s="327" t="s">
        <v>53</v>
      </c>
      <c r="B17" s="327" t="s">
        <v>39</v>
      </c>
      <c r="C17" s="47">
        <f>C16+TIME(0,44,0)</f>
        <v>1.0069444444444442</v>
      </c>
    </row>
    <row r="18" spans="1:3" s="3" customFormat="1" ht="12" thickBot="1">
      <c r="A18" s="329"/>
      <c r="B18" s="329"/>
      <c r="C18" s="55">
        <f>C17+TIME(0,5,0)</f>
        <v>1.0104166666666665</v>
      </c>
    </row>
    <row r="19" spans="1:3" s="153" customFormat="1" ht="23.25" customHeight="1" thickBot="1">
      <c r="A19" s="323" t="s">
        <v>279</v>
      </c>
      <c r="B19" s="324"/>
      <c r="C19" s="325"/>
    </row>
    <row r="20" spans="1:3" s="5" customFormat="1" ht="13.5" thickBot="1">
      <c r="A20" s="276" t="s">
        <v>14</v>
      </c>
      <c r="B20" s="277"/>
      <c r="C20" s="36">
        <v>538</v>
      </c>
    </row>
    <row r="21" spans="1:3" s="6" customFormat="1" ht="13.5" customHeight="1" thickBot="1">
      <c r="A21" s="276" t="s">
        <v>15</v>
      </c>
      <c r="B21" s="277"/>
      <c r="C21" s="101">
        <v>1</v>
      </c>
    </row>
    <row r="22" spans="1:3" s="2" customFormat="1" ht="36" customHeight="1" thickBot="1">
      <c r="A22" s="276" t="s">
        <v>12</v>
      </c>
      <c r="B22" s="277"/>
      <c r="C22" s="155" t="s">
        <v>125</v>
      </c>
    </row>
    <row r="23" spans="1:3" s="2" customFormat="1" ht="12" thickBot="1">
      <c r="A23" s="276" t="s">
        <v>13</v>
      </c>
      <c r="B23" s="277"/>
      <c r="C23" s="7">
        <v>39022</v>
      </c>
    </row>
    <row r="24" spans="1:3" s="6" customFormat="1" ht="13.5" customHeight="1" thickBot="1">
      <c r="A24" s="276" t="s">
        <v>16</v>
      </c>
      <c r="B24" s="277"/>
      <c r="C24" s="101">
        <v>1</v>
      </c>
    </row>
    <row r="25" spans="1:3" s="6" customFormat="1" ht="13.5" customHeight="1" thickBot="1">
      <c r="A25" s="276" t="s">
        <v>23</v>
      </c>
      <c r="B25" s="277"/>
      <c r="C25" s="8" t="s">
        <v>106</v>
      </c>
    </row>
    <row r="26" spans="1:3" s="6" customFormat="1" ht="23.25" thickBot="1">
      <c r="A26" s="9" t="s">
        <v>19</v>
      </c>
      <c r="B26" s="9" t="s">
        <v>20</v>
      </c>
      <c r="C26" s="157"/>
    </row>
    <row r="27" spans="1:3" s="3" customFormat="1" ht="11.25">
      <c r="A27" s="327" t="s">
        <v>53</v>
      </c>
      <c r="B27" s="327" t="s">
        <v>39</v>
      </c>
      <c r="C27" s="47">
        <v>0.4930555555555556</v>
      </c>
    </row>
    <row r="28" spans="1:3" s="3" customFormat="1" ht="12" thickBot="1">
      <c r="A28" s="328"/>
      <c r="B28" s="328"/>
      <c r="C28" s="51">
        <f>C27+TIME(0,10,0)</f>
        <v>0.5</v>
      </c>
    </row>
    <row r="29" spans="1:3" s="3" customFormat="1" ht="11.25">
      <c r="A29" s="327" t="s">
        <v>52</v>
      </c>
      <c r="B29" s="327" t="s">
        <v>39</v>
      </c>
      <c r="C29" s="47">
        <f>C28+TIME(0,44,0)</f>
        <v>0.5305555555555556</v>
      </c>
    </row>
    <row r="30" spans="1:3" s="3" customFormat="1" ht="12" thickBot="1">
      <c r="A30" s="328"/>
      <c r="B30" s="328"/>
      <c r="C30" s="55">
        <f>C29+TIME(0,16,0)</f>
        <v>0.5416666666666666</v>
      </c>
    </row>
    <row r="31" spans="1:3" s="3" customFormat="1" ht="11.25">
      <c r="A31" s="327" t="s">
        <v>51</v>
      </c>
      <c r="B31" s="327"/>
      <c r="C31" s="59">
        <f>C30+TIME(0,50,0)</f>
        <v>0.5763888888888888</v>
      </c>
    </row>
    <row r="32" spans="1:3" s="3" customFormat="1" ht="12" thickBot="1">
      <c r="A32" s="328"/>
      <c r="B32" s="328"/>
      <c r="C32" s="51">
        <f>C31+TIME(0,5,0)</f>
        <v>0.579861111111111</v>
      </c>
    </row>
    <row r="33" spans="1:3" s="3" customFormat="1" ht="11.25">
      <c r="A33" s="327" t="s">
        <v>17</v>
      </c>
      <c r="B33" s="327" t="s">
        <v>21</v>
      </c>
      <c r="C33" s="47">
        <f>C32+TIME(0,81,0)</f>
        <v>0.6361111111111111</v>
      </c>
    </row>
    <row r="34" spans="1:3" s="3" customFormat="1" ht="12" thickBot="1">
      <c r="A34" s="328"/>
      <c r="B34" s="328"/>
      <c r="C34" s="55">
        <f>C33+TIME(0,9,0)</f>
        <v>0.642361111111111</v>
      </c>
    </row>
    <row r="35" spans="1:3" s="3" customFormat="1" ht="11.25">
      <c r="A35" s="327" t="s">
        <v>11</v>
      </c>
      <c r="B35" s="327" t="s">
        <v>21</v>
      </c>
      <c r="C35" s="47">
        <f>C34+TIME(0,110,0)</f>
        <v>0.7187499999999999</v>
      </c>
    </row>
    <row r="36" spans="1:3" s="3" customFormat="1" ht="12" thickBot="1">
      <c r="A36" s="328"/>
      <c r="B36" s="328"/>
      <c r="C36" s="55">
        <f>C35+TIME(0,5,0)</f>
        <v>0.7222222222222221</v>
      </c>
    </row>
    <row r="37" spans="1:5" s="3" customFormat="1" ht="11.25">
      <c r="A37" s="164"/>
      <c r="B37" s="2"/>
      <c r="C37" s="165"/>
      <c r="D37" s="192"/>
      <c r="E37" s="192"/>
    </row>
    <row r="38" spans="1:5" ht="68.25" customHeight="1">
      <c r="A38" s="326" t="s">
        <v>277</v>
      </c>
      <c r="B38" s="326"/>
      <c r="C38" s="326"/>
      <c r="D38" s="224"/>
      <c r="E38" s="192"/>
    </row>
    <row r="39" spans="1:3" ht="25.5" customHeight="1">
      <c r="A39" s="306"/>
      <c r="B39" s="306"/>
      <c r="C39" s="306"/>
    </row>
    <row r="40" spans="1:14" ht="25.5" customHeight="1">
      <c r="A40" s="320" t="s">
        <v>25</v>
      </c>
      <c r="B40" s="320"/>
      <c r="C40" s="34">
        <v>40082</v>
      </c>
      <c r="D40" s="66"/>
      <c r="E40" s="66"/>
      <c r="F40" s="66"/>
      <c r="H40" s="67"/>
      <c r="I40" s="16"/>
      <c r="J40" s="16"/>
      <c r="K40" s="16"/>
      <c r="L40" s="39"/>
      <c r="M40" s="39"/>
      <c r="N40" s="39"/>
    </row>
    <row r="41" spans="1:11" ht="12.75" customHeight="1">
      <c r="A41" s="305" t="s">
        <v>35</v>
      </c>
      <c r="B41" s="305"/>
      <c r="C41" s="305"/>
      <c r="D41" s="152"/>
      <c r="E41" s="152"/>
      <c r="F41" s="152"/>
      <c r="G41" s="152"/>
      <c r="H41" s="152"/>
      <c r="I41" s="152"/>
      <c r="J41" s="152"/>
      <c r="K41" s="152"/>
    </row>
    <row r="42" spans="1:3" ht="12.75">
      <c r="A42" s="305"/>
      <c r="B42" s="305"/>
      <c r="C42" s="305"/>
    </row>
    <row r="43" spans="1:10" ht="12.75" customHeight="1">
      <c r="A43" s="282"/>
      <c r="B43" s="282"/>
      <c r="C43" s="282"/>
      <c r="D43" s="39"/>
      <c r="E43" s="39"/>
      <c r="F43" s="39"/>
      <c r="G43" s="39"/>
      <c r="H43" s="39"/>
      <c r="I43" s="39"/>
      <c r="J43" s="39"/>
    </row>
  </sheetData>
  <sheetProtection/>
  <mergeCells count="39">
    <mergeCell ref="A5:B5"/>
    <mergeCell ref="A1:C1"/>
    <mergeCell ref="A2:B2"/>
    <mergeCell ref="A3:B3"/>
    <mergeCell ref="A4:B4"/>
    <mergeCell ref="A15:A16"/>
    <mergeCell ref="B15:B16"/>
    <mergeCell ref="A6:B6"/>
    <mergeCell ref="A7:B7"/>
    <mergeCell ref="A9:A10"/>
    <mergeCell ref="B9:B10"/>
    <mergeCell ref="A11:A12"/>
    <mergeCell ref="B11:B12"/>
    <mergeCell ref="A13:A14"/>
    <mergeCell ref="B13:B14"/>
    <mergeCell ref="A27:A28"/>
    <mergeCell ref="B27:B28"/>
    <mergeCell ref="A17:A18"/>
    <mergeCell ref="B17:B18"/>
    <mergeCell ref="A19:C19"/>
    <mergeCell ref="A20:B20"/>
    <mergeCell ref="A21:B21"/>
    <mergeCell ref="A22:B22"/>
    <mergeCell ref="A23:B23"/>
    <mergeCell ref="A24:B24"/>
    <mergeCell ref="A25:B25"/>
    <mergeCell ref="A35:A36"/>
    <mergeCell ref="B35:B36"/>
    <mergeCell ref="A39:C39"/>
    <mergeCell ref="A29:A30"/>
    <mergeCell ref="B29:B30"/>
    <mergeCell ref="A31:A32"/>
    <mergeCell ref="B31:B32"/>
    <mergeCell ref="A33:A34"/>
    <mergeCell ref="B33:B34"/>
    <mergeCell ref="A43:C43"/>
    <mergeCell ref="A40:B40"/>
    <mergeCell ref="A41:C42"/>
    <mergeCell ref="A38:C38"/>
  </mergeCells>
  <hyperlinks>
    <hyperlink ref="A41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"/>
  <sheetViews>
    <sheetView zoomScalePageLayoutView="0" workbookViewId="0" topLeftCell="A1">
      <selection activeCell="G26" sqref="G26"/>
    </sheetView>
  </sheetViews>
  <sheetFormatPr defaultColWidth="12.00390625" defaultRowHeight="12.75"/>
  <cols>
    <col min="1" max="1" width="18.75390625" style="4" customWidth="1"/>
    <col min="2" max="2" width="18.375" style="4" customWidth="1"/>
    <col min="3" max="3" width="21.25390625" style="16" customWidth="1"/>
    <col min="4" max="16384" width="12.00390625" style="4" customWidth="1"/>
  </cols>
  <sheetData>
    <row r="1" spans="1:3" s="153" customFormat="1" ht="21" customHeight="1" thickBot="1">
      <c r="A1" s="323" t="s">
        <v>280</v>
      </c>
      <c r="B1" s="324"/>
      <c r="C1" s="325"/>
    </row>
    <row r="2" spans="1:3" s="5" customFormat="1" ht="13.5" thickBot="1">
      <c r="A2" s="276" t="s">
        <v>14</v>
      </c>
      <c r="B2" s="308"/>
      <c r="C2" s="101">
        <v>539</v>
      </c>
    </row>
    <row r="3" spans="1:3" s="6" customFormat="1" ht="12" thickBot="1">
      <c r="A3" s="276" t="s">
        <v>15</v>
      </c>
      <c r="B3" s="308"/>
      <c r="C3" s="101">
        <v>1</v>
      </c>
    </row>
    <row r="4" spans="1:3" s="2" customFormat="1" ht="23.25" customHeight="1" thickBot="1">
      <c r="A4" s="276" t="s">
        <v>12</v>
      </c>
      <c r="B4" s="308"/>
      <c r="C4" s="232" t="s">
        <v>246</v>
      </c>
    </row>
    <row r="5" spans="1:3" s="2" customFormat="1" ht="12" thickBot="1">
      <c r="A5" s="276" t="s">
        <v>13</v>
      </c>
      <c r="B5" s="308"/>
      <c r="C5" s="7"/>
    </row>
    <row r="6" spans="1:3" s="6" customFormat="1" ht="12" thickBot="1">
      <c r="A6" s="276" t="s">
        <v>16</v>
      </c>
      <c r="B6" s="308"/>
      <c r="C6" s="101">
        <v>1</v>
      </c>
    </row>
    <row r="7" spans="1:3" s="6" customFormat="1" ht="12" thickBot="1">
      <c r="A7" s="276" t="s">
        <v>23</v>
      </c>
      <c r="B7" s="308"/>
      <c r="C7" s="8" t="s">
        <v>75</v>
      </c>
    </row>
    <row r="8" spans="1:3" s="6" customFormat="1" ht="13.5" customHeight="1" thickBot="1">
      <c r="A8" s="9" t="s">
        <v>19</v>
      </c>
      <c r="B8" s="9" t="s">
        <v>20</v>
      </c>
      <c r="C8" s="8" t="s">
        <v>26</v>
      </c>
    </row>
    <row r="9" spans="1:3" s="3" customFormat="1" ht="11.25">
      <c r="A9" s="278" t="s">
        <v>11</v>
      </c>
      <c r="B9" s="345" t="s">
        <v>21</v>
      </c>
      <c r="C9" s="70">
        <v>0.7430555555555555</v>
      </c>
    </row>
    <row r="10" spans="1:3" s="3" customFormat="1" ht="12" thickBot="1">
      <c r="A10" s="279"/>
      <c r="B10" s="346"/>
      <c r="C10" s="80">
        <v>0.75</v>
      </c>
    </row>
    <row r="11" spans="1:3" s="3" customFormat="1" ht="11.25">
      <c r="A11" s="278" t="s">
        <v>17</v>
      </c>
      <c r="B11" s="278" t="s">
        <v>21</v>
      </c>
      <c r="C11" s="93">
        <v>0.8229166666666666</v>
      </c>
    </row>
    <row r="12" spans="1:3" s="3" customFormat="1" ht="12" thickBot="1">
      <c r="A12" s="279"/>
      <c r="B12" s="279"/>
      <c r="C12" s="75">
        <v>0.8298611111111112</v>
      </c>
    </row>
    <row r="13" spans="1:3" s="3" customFormat="1" ht="11.25">
      <c r="A13" s="278" t="s">
        <v>38</v>
      </c>
      <c r="B13" s="278" t="s">
        <v>39</v>
      </c>
      <c r="C13" s="70">
        <v>0.8854166666666666</v>
      </c>
    </row>
    <row r="14" spans="1:3" s="3" customFormat="1" ht="12" thickBot="1">
      <c r="A14" s="279"/>
      <c r="B14" s="279"/>
      <c r="C14" s="80">
        <v>0.8854166666666666</v>
      </c>
    </row>
    <row r="15" spans="1:3" s="3" customFormat="1" ht="11.25">
      <c r="A15" s="278" t="s">
        <v>40</v>
      </c>
      <c r="B15" s="278" t="s">
        <v>39</v>
      </c>
      <c r="C15" s="177">
        <v>0.8958333333333334</v>
      </c>
    </row>
    <row r="16" spans="1:3" s="3" customFormat="1" ht="12" thickBot="1">
      <c r="A16" s="279"/>
      <c r="B16" s="279"/>
      <c r="C16" s="178">
        <v>0.8993055555555555</v>
      </c>
    </row>
    <row r="17" spans="1:3" s="3" customFormat="1" ht="11.25">
      <c r="A17" s="278" t="s">
        <v>147</v>
      </c>
      <c r="B17" s="278" t="s">
        <v>39</v>
      </c>
      <c r="C17" s="179">
        <v>0.9826388888888888</v>
      </c>
    </row>
    <row r="18" spans="1:3" s="3" customFormat="1" ht="12" thickBot="1">
      <c r="A18" s="279"/>
      <c r="B18" s="279"/>
      <c r="C18" s="181">
        <v>0.9861111111111112</v>
      </c>
    </row>
    <row r="19" spans="1:3" s="153" customFormat="1" ht="21" customHeight="1" thickBot="1">
      <c r="A19" s="323" t="s">
        <v>281</v>
      </c>
      <c r="B19" s="324"/>
      <c r="C19" s="325"/>
    </row>
    <row r="20" spans="1:3" s="5" customFormat="1" ht="13.5" thickBot="1">
      <c r="A20" s="276" t="s">
        <v>14</v>
      </c>
      <c r="B20" s="308"/>
      <c r="C20" s="101">
        <v>539</v>
      </c>
    </row>
    <row r="21" spans="1:3" s="6" customFormat="1" ht="12" thickBot="1">
      <c r="A21" s="276" t="s">
        <v>15</v>
      </c>
      <c r="B21" s="308"/>
      <c r="C21" s="101">
        <v>1</v>
      </c>
    </row>
    <row r="22" spans="1:3" s="2" customFormat="1" ht="23.25" customHeight="1" thickBot="1">
      <c r="A22" s="276" t="s">
        <v>12</v>
      </c>
      <c r="B22" s="308"/>
      <c r="C22" s="232" t="s">
        <v>246</v>
      </c>
    </row>
    <row r="23" spans="1:3" s="2" customFormat="1" ht="12" thickBot="1">
      <c r="A23" s="276" t="s">
        <v>13</v>
      </c>
      <c r="B23" s="308"/>
      <c r="C23" s="7"/>
    </row>
    <row r="24" spans="1:3" s="6" customFormat="1" ht="12" thickBot="1">
      <c r="A24" s="276" t="s">
        <v>16</v>
      </c>
      <c r="B24" s="308"/>
      <c r="C24" s="101">
        <v>1</v>
      </c>
    </row>
    <row r="25" spans="1:3" s="6" customFormat="1" ht="12" thickBot="1">
      <c r="A25" s="276" t="s">
        <v>23</v>
      </c>
      <c r="B25" s="308"/>
      <c r="C25" s="8" t="s">
        <v>74</v>
      </c>
    </row>
    <row r="26" spans="1:3" s="6" customFormat="1" ht="13.5" customHeight="1" thickBot="1">
      <c r="A26" s="9" t="s">
        <v>19</v>
      </c>
      <c r="B26" s="9" t="s">
        <v>20</v>
      </c>
      <c r="C26" s="8" t="s">
        <v>26</v>
      </c>
    </row>
    <row r="27" spans="1:3" s="3" customFormat="1" ht="11.25">
      <c r="A27" s="327" t="s">
        <v>147</v>
      </c>
      <c r="B27" s="327" t="s">
        <v>39</v>
      </c>
      <c r="C27" s="93">
        <v>0.5208333333333334</v>
      </c>
    </row>
    <row r="28" spans="1:3" s="3" customFormat="1" ht="12" thickBot="1">
      <c r="A28" s="328"/>
      <c r="B28" s="328"/>
      <c r="C28" s="75">
        <v>0.5277777777777778</v>
      </c>
    </row>
    <row r="29" spans="1:3" s="3" customFormat="1" ht="11.25">
      <c r="A29" s="327" t="s">
        <v>40</v>
      </c>
      <c r="B29" s="327" t="s">
        <v>39</v>
      </c>
      <c r="C29" s="70">
        <v>0.6180555555555556</v>
      </c>
    </row>
    <row r="30" spans="1:3" s="3" customFormat="1" ht="12" thickBot="1">
      <c r="A30" s="328"/>
      <c r="B30" s="328"/>
      <c r="C30" s="80">
        <v>0.6319444444444444</v>
      </c>
    </row>
    <row r="31" spans="1:3" s="3" customFormat="1" ht="11.25">
      <c r="A31" s="327" t="s">
        <v>38</v>
      </c>
      <c r="B31" s="327" t="s">
        <v>39</v>
      </c>
      <c r="C31" s="93">
        <v>0.6458333333333334</v>
      </c>
    </row>
    <row r="32" spans="1:3" s="3" customFormat="1" ht="12" thickBot="1">
      <c r="A32" s="328"/>
      <c r="B32" s="328"/>
      <c r="C32" s="75">
        <v>0.6458333333333334</v>
      </c>
    </row>
    <row r="33" spans="1:3" s="3" customFormat="1" ht="11.25">
      <c r="A33" s="327" t="s">
        <v>17</v>
      </c>
      <c r="B33" s="327" t="s">
        <v>21</v>
      </c>
      <c r="C33" s="70">
        <v>0.7152777777777778</v>
      </c>
    </row>
    <row r="34" spans="1:3" s="3" customFormat="1" ht="12" thickBot="1">
      <c r="A34" s="328"/>
      <c r="B34" s="328"/>
      <c r="C34" s="80">
        <v>0.7291666666666666</v>
      </c>
    </row>
    <row r="35" spans="1:3" s="3" customFormat="1" ht="11.25">
      <c r="A35" s="332" t="s">
        <v>11</v>
      </c>
      <c r="B35" s="327" t="s">
        <v>21</v>
      </c>
      <c r="C35" s="93">
        <v>0.8020833333333334</v>
      </c>
    </row>
    <row r="36" spans="1:3" s="3" customFormat="1" ht="12" thickBot="1">
      <c r="A36" s="333"/>
      <c r="B36" s="328"/>
      <c r="C36" s="80">
        <v>0.8055555555555555</v>
      </c>
    </row>
    <row r="37" spans="1:3" ht="12.75">
      <c r="A37" s="164"/>
      <c r="B37" s="2"/>
      <c r="C37" s="165"/>
    </row>
    <row r="39" spans="1:15" ht="25.5" customHeight="1">
      <c r="A39" s="295" t="s">
        <v>25</v>
      </c>
      <c r="B39" s="295"/>
      <c r="C39" s="34">
        <v>40082</v>
      </c>
      <c r="D39" s="66"/>
      <c r="E39" s="66"/>
      <c r="F39" s="66"/>
      <c r="G39" s="66"/>
      <c r="I39" s="67"/>
      <c r="J39" s="16"/>
      <c r="K39" s="16"/>
      <c r="L39" s="16"/>
      <c r="M39" s="39"/>
      <c r="N39" s="39"/>
      <c r="O39" s="39"/>
    </row>
    <row r="40" spans="1:12" ht="12.75" customHeight="1">
      <c r="A40" s="305" t="s">
        <v>35</v>
      </c>
      <c r="B40" s="305"/>
      <c r="C40" s="305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3" ht="12.75">
      <c r="A41" s="305"/>
      <c r="B41" s="305"/>
      <c r="C41" s="305"/>
    </row>
  </sheetData>
  <sheetProtection/>
  <mergeCells count="36">
    <mergeCell ref="A5:B5"/>
    <mergeCell ref="A6:B6"/>
    <mergeCell ref="A7:B7"/>
    <mergeCell ref="A9:A10"/>
    <mergeCell ref="A1:C1"/>
    <mergeCell ref="A2:B2"/>
    <mergeCell ref="A3:B3"/>
    <mergeCell ref="A4:B4"/>
    <mergeCell ref="B9:B10"/>
    <mergeCell ref="A17:A18"/>
    <mergeCell ref="B17:B18"/>
    <mergeCell ref="A13:A14"/>
    <mergeCell ref="B13:B14"/>
    <mergeCell ref="A15:A16"/>
    <mergeCell ref="B15:B16"/>
    <mergeCell ref="A11:A12"/>
    <mergeCell ref="B11:B12"/>
    <mergeCell ref="A24:B24"/>
    <mergeCell ref="A25:B25"/>
    <mergeCell ref="A19:C19"/>
    <mergeCell ref="A20:B20"/>
    <mergeCell ref="A21:B21"/>
    <mergeCell ref="A22:B22"/>
    <mergeCell ref="A23:B23"/>
    <mergeCell ref="A27:A28"/>
    <mergeCell ref="B27:B28"/>
    <mergeCell ref="A29:A30"/>
    <mergeCell ref="B29:B30"/>
    <mergeCell ref="A39:B39"/>
    <mergeCell ref="A40:C41"/>
    <mergeCell ref="A31:A32"/>
    <mergeCell ref="B31:B32"/>
    <mergeCell ref="A33:A34"/>
    <mergeCell ref="B33:B34"/>
    <mergeCell ref="A35:A36"/>
    <mergeCell ref="B35:B36"/>
  </mergeCells>
  <hyperlinks>
    <hyperlink ref="A40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L27" sqref="L27"/>
    </sheetView>
  </sheetViews>
  <sheetFormatPr defaultColWidth="12.00390625" defaultRowHeight="12.75"/>
  <cols>
    <col min="1" max="1" width="19.625" style="11" bestFit="1" customWidth="1"/>
    <col min="2" max="2" width="16.75390625" style="12" bestFit="1" customWidth="1"/>
    <col min="3" max="14" width="7.125" style="16" customWidth="1"/>
    <col min="15" max="16384" width="12.00390625" style="4" customWidth="1"/>
  </cols>
  <sheetData>
    <row r="1" spans="1:14" s="6" customFormat="1" ht="20.25" customHeight="1" thickBot="1">
      <c r="A1" s="287" t="s">
        <v>308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s="5" customFormat="1" ht="13.5" thickBot="1">
      <c r="A2" s="276" t="s">
        <v>14</v>
      </c>
      <c r="B2" s="277"/>
      <c r="C2" s="290" t="s">
        <v>307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 s="6" customFormat="1" ht="12" thickBot="1">
      <c r="A3" s="276" t="s">
        <v>15</v>
      </c>
      <c r="B3" s="277"/>
      <c r="C3" s="8">
        <v>4</v>
      </c>
      <c r="D3" s="8">
        <v>1</v>
      </c>
      <c r="E3" s="8">
        <v>2</v>
      </c>
      <c r="F3" s="8">
        <v>3</v>
      </c>
      <c r="G3" s="8">
        <v>4</v>
      </c>
      <c r="H3" s="8">
        <v>1</v>
      </c>
      <c r="I3" s="8">
        <v>2</v>
      </c>
      <c r="J3" s="8">
        <v>3</v>
      </c>
      <c r="K3" s="8">
        <v>4</v>
      </c>
      <c r="L3" s="8">
        <v>1</v>
      </c>
      <c r="M3" s="8">
        <v>2</v>
      </c>
      <c r="N3" s="8">
        <v>3</v>
      </c>
    </row>
    <row r="4" spans="1:14" s="2" customFormat="1" ht="17.25" thickBot="1">
      <c r="A4" s="276" t="s">
        <v>12</v>
      </c>
      <c r="B4" s="277"/>
      <c r="C4" s="14" t="s">
        <v>306</v>
      </c>
      <c r="D4" s="14" t="s">
        <v>306</v>
      </c>
      <c r="E4" s="14" t="s">
        <v>306</v>
      </c>
      <c r="F4" s="14" t="s">
        <v>306</v>
      </c>
      <c r="G4" s="14" t="s">
        <v>306</v>
      </c>
      <c r="H4" s="14" t="s">
        <v>306</v>
      </c>
      <c r="I4" s="14" t="s">
        <v>306</v>
      </c>
      <c r="J4" s="14" t="s">
        <v>306</v>
      </c>
      <c r="K4" s="14" t="s">
        <v>306</v>
      </c>
      <c r="L4" s="14" t="s">
        <v>306</v>
      </c>
      <c r="M4" s="14" t="s">
        <v>306</v>
      </c>
      <c r="N4" s="14" t="s">
        <v>306</v>
      </c>
    </row>
    <row r="5" spans="1:14" s="2" customFormat="1" ht="12" thickBot="1">
      <c r="A5" s="276" t="s">
        <v>13</v>
      </c>
      <c r="B5" s="27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6" customFormat="1" ht="12" thickBot="1">
      <c r="A6" s="276" t="s">
        <v>16</v>
      </c>
      <c r="B6" s="277"/>
      <c r="C6" s="8">
        <v>1</v>
      </c>
      <c r="D6" s="8">
        <v>1</v>
      </c>
      <c r="E6" s="8">
        <v>1</v>
      </c>
      <c r="F6" s="8">
        <v>1</v>
      </c>
      <c r="G6" s="8">
        <v>2</v>
      </c>
      <c r="H6" s="8">
        <v>2</v>
      </c>
      <c r="I6" s="8">
        <v>2</v>
      </c>
      <c r="J6" s="8">
        <v>2</v>
      </c>
      <c r="K6" s="8">
        <v>3</v>
      </c>
      <c r="L6" s="8">
        <v>3</v>
      </c>
      <c r="M6" s="8">
        <v>3</v>
      </c>
      <c r="N6" s="8">
        <v>3</v>
      </c>
    </row>
    <row r="7" spans="1:14" s="6" customFormat="1" ht="12" thickBot="1">
      <c r="A7" s="276" t="s">
        <v>23</v>
      </c>
      <c r="B7" s="277"/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</row>
    <row r="8" spans="1:14" s="6" customFormat="1" ht="12" thickBot="1">
      <c r="A8" s="9" t="s">
        <v>19</v>
      </c>
      <c r="B8" s="10" t="s">
        <v>20</v>
      </c>
      <c r="C8" s="283" t="s">
        <v>26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5"/>
    </row>
    <row r="9" spans="1:14" s="3" customFormat="1" ht="11.25">
      <c r="A9" s="280" t="s">
        <v>11</v>
      </c>
      <c r="B9" s="284" t="s">
        <v>22</v>
      </c>
      <c r="C9" s="17">
        <v>0.2881944444444445</v>
      </c>
      <c r="D9" s="18">
        <v>0.3194444444444445</v>
      </c>
      <c r="E9" s="18">
        <v>0.34375</v>
      </c>
      <c r="F9" s="18">
        <v>0.3888888888888889</v>
      </c>
      <c r="G9" s="24">
        <v>0.44097222222222227</v>
      </c>
      <c r="H9" s="17">
        <v>0.4861111111111111</v>
      </c>
      <c r="I9" s="18">
        <v>0.513888888888889</v>
      </c>
      <c r="J9" s="17">
        <v>0.5590277777777778</v>
      </c>
      <c r="K9" s="18">
        <v>0.642361111111111</v>
      </c>
      <c r="L9" s="17">
        <v>0.6701388888888888</v>
      </c>
      <c r="M9" s="18">
        <v>0.71875</v>
      </c>
      <c r="N9" s="24">
        <v>0.7604166666666666</v>
      </c>
    </row>
    <row r="10" spans="1:14" s="3" customFormat="1" ht="12" thickBot="1">
      <c r="A10" s="272"/>
      <c r="B10" s="285"/>
      <c r="C10" s="20">
        <f>C9+TIME(0,5,0)</f>
        <v>0.2916666666666667</v>
      </c>
      <c r="D10" s="20">
        <f>D9+TIME(0,5,0)</f>
        <v>0.3229166666666667</v>
      </c>
      <c r="E10" s="20">
        <f>E9+TIME(0,5,0)</f>
        <v>0.3472222222222222</v>
      </c>
      <c r="F10" s="20">
        <f>F9+TIME(0,10,0)</f>
        <v>0.3958333333333333</v>
      </c>
      <c r="G10" s="20">
        <f aca="true" t="shared" si="0" ref="G10:N10">G9+TIME(0,5,0)</f>
        <v>0.4444444444444445</v>
      </c>
      <c r="H10" s="20">
        <f t="shared" si="0"/>
        <v>0.4895833333333333</v>
      </c>
      <c r="I10" s="20">
        <f>I9+TIME(0,10,0)</f>
        <v>0.5208333333333334</v>
      </c>
      <c r="J10" s="20">
        <f>J9+TIME(0,10,0)</f>
        <v>0.5659722222222222</v>
      </c>
      <c r="K10" s="20">
        <f t="shared" si="0"/>
        <v>0.6458333333333333</v>
      </c>
      <c r="L10" s="20">
        <f t="shared" si="0"/>
        <v>0.673611111111111</v>
      </c>
      <c r="M10" s="20">
        <f t="shared" si="0"/>
        <v>0.7222222222222222</v>
      </c>
      <c r="N10" s="20">
        <f t="shared" si="0"/>
        <v>0.7638888888888888</v>
      </c>
    </row>
    <row r="11" spans="1:14" s="3" customFormat="1" ht="11.25">
      <c r="A11" s="281" t="s">
        <v>305</v>
      </c>
      <c r="B11" s="286" t="s">
        <v>22</v>
      </c>
      <c r="C11" s="18">
        <f>C10+TIME(0,55,0)</f>
        <v>0.3298611111111111</v>
      </c>
      <c r="D11" s="18">
        <f>D10+TIME(0,75,0)</f>
        <v>0.375</v>
      </c>
      <c r="E11" s="18">
        <f aca="true" t="shared" si="1" ref="E11:N11">E10+TIME(0,75,0)</f>
        <v>0.3993055555555555</v>
      </c>
      <c r="F11" s="18">
        <f t="shared" si="1"/>
        <v>0.44791666666666663</v>
      </c>
      <c r="G11" s="18">
        <f>G10+TIME(0,65,0)</f>
        <v>0.48958333333333337</v>
      </c>
      <c r="H11" s="18">
        <f t="shared" si="1"/>
        <v>0.5416666666666666</v>
      </c>
      <c r="I11" s="18">
        <f t="shared" si="1"/>
        <v>0.5729166666666667</v>
      </c>
      <c r="J11" s="18">
        <f t="shared" si="1"/>
        <v>0.6180555555555556</v>
      </c>
      <c r="K11" s="18">
        <f>K10+TIME(0,65,0)</f>
        <v>0.6909722222222221</v>
      </c>
      <c r="L11" s="18">
        <f t="shared" si="1"/>
        <v>0.7256944444444444</v>
      </c>
      <c r="M11" s="18">
        <f t="shared" si="1"/>
        <v>0.7743055555555556</v>
      </c>
      <c r="N11" s="18">
        <f t="shared" si="1"/>
        <v>0.8159722222222222</v>
      </c>
    </row>
    <row r="12" spans="1:14" s="3" customFormat="1" ht="12" thickBot="1">
      <c r="A12" s="281"/>
      <c r="B12" s="286"/>
      <c r="C12" s="20">
        <f>C11+TIME(0,0,0)</f>
        <v>0.3298611111111111</v>
      </c>
      <c r="D12" s="20">
        <f>D11+TIME(0,5,0)</f>
        <v>0.3784722222222222</v>
      </c>
      <c r="E12" s="20">
        <f>E11+TIME(0,5,0)</f>
        <v>0.40277777777777773</v>
      </c>
      <c r="F12" s="20">
        <f>F11+TIME(0,5,0)</f>
        <v>0.45138888888888884</v>
      </c>
      <c r="G12" s="20">
        <f>G11+TIME(0,0,0)</f>
        <v>0.48958333333333337</v>
      </c>
      <c r="H12" s="20">
        <f aca="true" t="shared" si="2" ref="H12:N12">H11+TIME(0,5,0)</f>
        <v>0.5451388888888888</v>
      </c>
      <c r="I12" s="20">
        <f t="shared" si="2"/>
        <v>0.576388888888889</v>
      </c>
      <c r="J12" s="20">
        <f t="shared" si="2"/>
        <v>0.6215277777777778</v>
      </c>
      <c r="K12" s="20">
        <f t="shared" si="2"/>
        <v>0.6944444444444443</v>
      </c>
      <c r="L12" s="20">
        <f t="shared" si="2"/>
        <v>0.7291666666666666</v>
      </c>
      <c r="M12" s="20">
        <f t="shared" si="2"/>
        <v>0.7777777777777778</v>
      </c>
      <c r="N12" s="20">
        <f t="shared" si="2"/>
        <v>0.8194444444444444</v>
      </c>
    </row>
    <row r="13" spans="1:14" s="3" customFormat="1" ht="11.25">
      <c r="A13" s="280" t="s">
        <v>30</v>
      </c>
      <c r="B13" s="284" t="s">
        <v>304</v>
      </c>
      <c r="C13" s="18">
        <f>C12+TIME(0,25,0)</f>
        <v>0.3472222222222222</v>
      </c>
      <c r="D13" s="18">
        <f>D12+TIME(0,35,0)</f>
        <v>0.4027777777777778</v>
      </c>
      <c r="E13" s="18">
        <f aca="true" t="shared" si="3" ref="E13:N13">E12+TIME(0,35,0)</f>
        <v>0.4270833333333333</v>
      </c>
      <c r="F13" s="18">
        <f t="shared" si="3"/>
        <v>0.4756944444444444</v>
      </c>
      <c r="G13" s="18">
        <f>G12+TIME(0,30,0)</f>
        <v>0.5104166666666667</v>
      </c>
      <c r="H13" s="18">
        <f t="shared" si="3"/>
        <v>0.5694444444444444</v>
      </c>
      <c r="I13" s="18">
        <f>I12+TIME(0,30,0)</f>
        <v>0.5972222222222223</v>
      </c>
      <c r="J13" s="18">
        <f t="shared" si="3"/>
        <v>0.6458333333333334</v>
      </c>
      <c r="K13" s="18">
        <f>K12+TIME(0,30,0)</f>
        <v>0.7152777777777777</v>
      </c>
      <c r="L13" s="18">
        <f t="shared" si="3"/>
        <v>0.7534722222222222</v>
      </c>
      <c r="M13" s="18">
        <f t="shared" si="3"/>
        <v>0.8020833333333334</v>
      </c>
      <c r="N13" s="18">
        <f t="shared" si="3"/>
        <v>0.84375</v>
      </c>
    </row>
    <row r="14" spans="1:14" s="3" customFormat="1" ht="12" thickBot="1">
      <c r="A14" s="272"/>
      <c r="B14" s="285"/>
      <c r="C14" s="20">
        <f>C13+TIME(0,0,0)</f>
        <v>0.3472222222222222</v>
      </c>
      <c r="D14" s="20">
        <f>D13+TIME(0,5,0)</f>
        <v>0.40625</v>
      </c>
      <c r="E14" s="20">
        <f>E13+TIME(0,5,0)</f>
        <v>0.4305555555555555</v>
      </c>
      <c r="F14" s="20">
        <f>F13+TIME(0,5,0)</f>
        <v>0.47916666666666663</v>
      </c>
      <c r="G14" s="20">
        <f>G13+TIME(0,0,0)</f>
        <v>0.5104166666666667</v>
      </c>
      <c r="H14" s="20">
        <f aca="true" t="shared" si="4" ref="H14:N14">H13+TIME(0,5,0)</f>
        <v>0.5729166666666666</v>
      </c>
      <c r="I14" s="20">
        <f t="shared" si="4"/>
        <v>0.6006944444444445</v>
      </c>
      <c r="J14" s="20">
        <f t="shared" si="4"/>
        <v>0.6493055555555556</v>
      </c>
      <c r="K14" s="20">
        <f t="shared" si="4"/>
        <v>0.7187499999999999</v>
      </c>
      <c r="L14" s="20">
        <f t="shared" si="4"/>
        <v>0.7569444444444444</v>
      </c>
      <c r="M14" s="20">
        <f t="shared" si="4"/>
        <v>0.8055555555555556</v>
      </c>
      <c r="N14" s="20">
        <f t="shared" si="4"/>
        <v>0.8472222222222222</v>
      </c>
    </row>
    <row r="15" spans="1:14" s="6" customFormat="1" ht="19.5" customHeight="1" thickBot="1">
      <c r="A15" s="287" t="s">
        <v>309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9"/>
    </row>
    <row r="16" spans="1:14" s="5" customFormat="1" ht="13.5" thickBot="1">
      <c r="A16" s="276" t="s">
        <v>14</v>
      </c>
      <c r="B16" s="277"/>
      <c r="C16" s="290" t="s">
        <v>307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2"/>
    </row>
    <row r="17" spans="1:14" s="6" customFormat="1" ht="12" thickBot="1">
      <c r="A17" s="276" t="s">
        <v>15</v>
      </c>
      <c r="B17" s="277"/>
      <c r="C17" s="8">
        <v>1</v>
      </c>
      <c r="D17" s="8">
        <v>2</v>
      </c>
      <c r="E17" s="8">
        <v>3</v>
      </c>
      <c r="F17" s="8">
        <v>4</v>
      </c>
      <c r="G17" s="8">
        <v>1</v>
      </c>
      <c r="H17" s="8">
        <v>2</v>
      </c>
      <c r="I17" s="8">
        <v>3</v>
      </c>
      <c r="J17" s="8">
        <v>4</v>
      </c>
      <c r="K17" s="8">
        <v>1</v>
      </c>
      <c r="L17" s="8">
        <v>2</v>
      </c>
      <c r="M17" s="8">
        <v>3</v>
      </c>
      <c r="N17" s="8">
        <v>4</v>
      </c>
    </row>
    <row r="18" spans="1:14" s="2" customFormat="1" ht="17.25" thickBot="1">
      <c r="A18" s="276" t="s">
        <v>12</v>
      </c>
      <c r="B18" s="277"/>
      <c r="C18" s="14" t="s">
        <v>306</v>
      </c>
      <c r="D18" s="14" t="s">
        <v>306</v>
      </c>
      <c r="E18" s="14" t="s">
        <v>306</v>
      </c>
      <c r="F18" s="14" t="s">
        <v>306</v>
      </c>
      <c r="G18" s="14" t="s">
        <v>306</v>
      </c>
      <c r="H18" s="14" t="s">
        <v>306</v>
      </c>
      <c r="I18" s="14" t="s">
        <v>306</v>
      </c>
      <c r="J18" s="14" t="s">
        <v>306</v>
      </c>
      <c r="K18" s="14" t="s">
        <v>306</v>
      </c>
      <c r="L18" s="14" t="s">
        <v>306</v>
      </c>
      <c r="M18" s="14" t="s">
        <v>306</v>
      </c>
      <c r="N18" s="14" t="s">
        <v>306</v>
      </c>
    </row>
    <row r="19" spans="1:14" s="2" customFormat="1" ht="12" thickBot="1">
      <c r="A19" s="276" t="s">
        <v>13</v>
      </c>
      <c r="B19" s="27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6" customFormat="1" ht="12" thickBot="1">
      <c r="A20" s="276" t="s">
        <v>16</v>
      </c>
      <c r="B20" s="277"/>
      <c r="C20" s="8">
        <v>1</v>
      </c>
      <c r="D20" s="8">
        <v>1</v>
      </c>
      <c r="E20" s="8">
        <v>1</v>
      </c>
      <c r="F20" s="8">
        <v>1</v>
      </c>
      <c r="G20" s="8">
        <v>2</v>
      </c>
      <c r="H20" s="8">
        <v>2</v>
      </c>
      <c r="I20" s="8">
        <v>2</v>
      </c>
      <c r="J20" s="8">
        <v>2</v>
      </c>
      <c r="K20" s="8">
        <v>3</v>
      </c>
      <c r="L20" s="8">
        <v>3</v>
      </c>
      <c r="M20" s="8">
        <v>3</v>
      </c>
      <c r="N20" s="8">
        <v>3</v>
      </c>
    </row>
    <row r="21" spans="1:14" s="6" customFormat="1" ht="12" thickBot="1">
      <c r="A21" s="276" t="s">
        <v>23</v>
      </c>
      <c r="B21" s="277"/>
      <c r="C21" s="8" t="s">
        <v>24</v>
      </c>
      <c r="D21" s="8" t="s">
        <v>24</v>
      </c>
      <c r="E21" s="8" t="s">
        <v>24</v>
      </c>
      <c r="F21" s="8" t="s">
        <v>24</v>
      </c>
      <c r="G21" s="8" t="s">
        <v>24</v>
      </c>
      <c r="H21" s="8" t="s">
        <v>24</v>
      </c>
      <c r="I21" s="8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8" t="s">
        <v>24</v>
      </c>
    </row>
    <row r="22" spans="1:14" s="6" customFormat="1" ht="12" thickBot="1">
      <c r="A22" s="9" t="s">
        <v>19</v>
      </c>
      <c r="B22" s="10" t="s">
        <v>20</v>
      </c>
      <c r="C22" s="283" t="s">
        <v>26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5"/>
    </row>
    <row r="23" spans="1:14" s="3" customFormat="1" ht="11.25">
      <c r="A23" s="280" t="s">
        <v>30</v>
      </c>
      <c r="B23" s="284" t="s">
        <v>304</v>
      </c>
      <c r="C23" s="18">
        <v>0.23611111111111113</v>
      </c>
      <c r="D23" s="18">
        <v>0.2673611111111111</v>
      </c>
      <c r="E23" s="18">
        <v>0.3020833333333333</v>
      </c>
      <c r="F23" s="17">
        <v>0.34722222222222227</v>
      </c>
      <c r="G23" s="18">
        <v>0.40277777777777773</v>
      </c>
      <c r="H23" s="17">
        <v>0.4305555555555556</v>
      </c>
      <c r="I23" s="18">
        <v>0.4756944444444444</v>
      </c>
      <c r="J23" s="18">
        <v>0.5104166666666666</v>
      </c>
      <c r="K23" s="17">
        <v>0.5694444444444444</v>
      </c>
      <c r="L23" s="18">
        <v>0.6006944444444444</v>
      </c>
      <c r="M23" s="17">
        <v>0.6493055555555556</v>
      </c>
      <c r="N23" s="18">
        <v>0.71875</v>
      </c>
    </row>
    <row r="24" spans="1:14" s="3" customFormat="1" ht="12" thickBot="1">
      <c r="A24" s="281"/>
      <c r="B24" s="285"/>
      <c r="C24" s="20">
        <f>C23+TIME(0,5,0)</f>
        <v>0.23958333333333334</v>
      </c>
      <c r="D24" s="20">
        <f aca="true" t="shared" si="5" ref="D24:N24">D23+TIME(0,5,0)</f>
        <v>0.2708333333333333</v>
      </c>
      <c r="E24" s="20">
        <f t="shared" si="5"/>
        <v>0.3055555555555555</v>
      </c>
      <c r="F24" s="20">
        <f>F23+TIME(0,0,0)</f>
        <v>0.34722222222222227</v>
      </c>
      <c r="G24" s="20">
        <f t="shared" si="5"/>
        <v>0.40624999999999994</v>
      </c>
      <c r="H24" s="20">
        <f>H23+TIME(0,10,0)</f>
        <v>0.4375</v>
      </c>
      <c r="I24" s="20">
        <f t="shared" si="5"/>
        <v>0.47916666666666663</v>
      </c>
      <c r="J24" s="20">
        <f t="shared" si="5"/>
        <v>0.5138888888888888</v>
      </c>
      <c r="K24" s="20">
        <f t="shared" si="5"/>
        <v>0.5729166666666666</v>
      </c>
      <c r="L24" s="20">
        <f t="shared" si="5"/>
        <v>0.6041666666666666</v>
      </c>
      <c r="M24" s="20">
        <f t="shared" si="5"/>
        <v>0.6527777777777778</v>
      </c>
      <c r="N24" s="20">
        <f t="shared" si="5"/>
        <v>0.7222222222222222</v>
      </c>
    </row>
    <row r="25" spans="1:14" s="3" customFormat="1" ht="11.25">
      <c r="A25" s="280" t="s">
        <v>305</v>
      </c>
      <c r="B25" s="286" t="s">
        <v>22</v>
      </c>
      <c r="C25" s="18">
        <f>C24+TIME(0,45,0)</f>
        <v>0.27083333333333337</v>
      </c>
      <c r="D25" s="18">
        <f>D24+TIME(0,30,0)</f>
        <v>0.29166666666666663</v>
      </c>
      <c r="E25" s="18">
        <f>E24+TIME(0,35,0)</f>
        <v>0.3298611111111111</v>
      </c>
      <c r="F25" s="18">
        <f>F24+TIME(0,30,0)</f>
        <v>0.3680555555555556</v>
      </c>
      <c r="G25" s="18">
        <f>G24+TIME(0,45,0)</f>
        <v>0.43749999999999994</v>
      </c>
      <c r="H25" s="18">
        <f>H24+TIME(0,30,0)</f>
        <v>0.4583333333333333</v>
      </c>
      <c r="I25" s="18">
        <f>I24+TIME(0,30,0)</f>
        <v>0.49999999999999994</v>
      </c>
      <c r="J25" s="18">
        <f>J24+TIME(0,30,0)</f>
        <v>0.5347222222222222</v>
      </c>
      <c r="K25" s="18">
        <f>K24+TIME(0,45,0)</f>
        <v>0.6041666666666666</v>
      </c>
      <c r="L25" s="18">
        <f>L24+TIME(0,30,0)</f>
        <v>0.625</v>
      </c>
      <c r="M25" s="18">
        <f>M24+TIME(0,40,0)</f>
        <v>0.6805555555555556</v>
      </c>
      <c r="N25" s="18">
        <f>N24+TIME(0,30,0)</f>
        <v>0.7430555555555556</v>
      </c>
    </row>
    <row r="26" spans="1:14" s="3" customFormat="1" ht="12" thickBot="1">
      <c r="A26" s="281"/>
      <c r="B26" s="285"/>
      <c r="C26" s="20">
        <f>C25+TIME(0,5,0)</f>
        <v>0.2743055555555556</v>
      </c>
      <c r="D26" s="20">
        <f>D25+TIME(0,5,0)</f>
        <v>0.29513888888888884</v>
      </c>
      <c r="E26" s="20">
        <f>E25+TIME(0,5,0)</f>
        <v>0.3333333333333333</v>
      </c>
      <c r="F26" s="20">
        <f>F25+TIME(0,0,0)</f>
        <v>0.3680555555555556</v>
      </c>
      <c r="G26" s="20">
        <f>G25+TIME(0,5,0)</f>
        <v>0.44097222222222215</v>
      </c>
      <c r="H26" s="20">
        <f>H25+TIME(0,5,0)</f>
        <v>0.4618055555555555</v>
      </c>
      <c r="I26" s="20">
        <f>I25+TIME(0,0,0)</f>
        <v>0.49999999999999994</v>
      </c>
      <c r="J26" s="20">
        <f>J25+TIME(0,0,0)</f>
        <v>0.5347222222222222</v>
      </c>
      <c r="K26" s="20">
        <f>K25+TIME(0,5,0)</f>
        <v>0.6076388888888888</v>
      </c>
      <c r="L26" s="20">
        <f>L25+TIME(0,5,0)</f>
        <v>0.6284722222222222</v>
      </c>
      <c r="M26" s="20">
        <f>M25+TIME(0,5,0)</f>
        <v>0.6840277777777778</v>
      </c>
      <c r="N26" s="20">
        <f>N25+TIME(0,0,0)</f>
        <v>0.7430555555555556</v>
      </c>
    </row>
    <row r="27" spans="1:14" s="3" customFormat="1" ht="11.25">
      <c r="A27" s="278" t="s">
        <v>11</v>
      </c>
      <c r="B27" s="284" t="s">
        <v>22</v>
      </c>
      <c r="C27" s="18">
        <f>C26+TIME(1,5,0)</f>
        <v>0.3194444444444445</v>
      </c>
      <c r="D27" s="18">
        <f>D26+TIME(1,10,0)</f>
        <v>0.34374999999999994</v>
      </c>
      <c r="E27" s="18">
        <f>E26+TIME(1,15,0)</f>
        <v>0.38541666666666663</v>
      </c>
      <c r="F27" s="18">
        <f>F26+TIME(1,5,0)</f>
        <v>0.4131944444444445</v>
      </c>
      <c r="G27" s="18">
        <f>G26+TIME(1,5,0)</f>
        <v>0.48611111111111105</v>
      </c>
      <c r="H27" s="18">
        <f>H26+TIME(1,10,0)</f>
        <v>0.5104166666666666</v>
      </c>
      <c r="I27" s="18">
        <f>I26+TIME(1,15,0)</f>
        <v>0.5520833333333333</v>
      </c>
      <c r="J27" s="18">
        <f>J26+TIME(1,5,0)</f>
        <v>0.579861111111111</v>
      </c>
      <c r="K27" s="18">
        <f>K26+TIME(1,5,0)</f>
        <v>0.6527777777777777</v>
      </c>
      <c r="L27" s="18">
        <f>L26+TIME(1,10,0)</f>
        <v>0.6770833333333334</v>
      </c>
      <c r="M27" s="18">
        <f>M26+TIME(1,15,0)</f>
        <v>0.7361111111111112</v>
      </c>
      <c r="N27" s="18">
        <f>N26+TIME(1,5,0)</f>
        <v>0.7881944444444444</v>
      </c>
    </row>
    <row r="28" spans="1:14" s="3" customFormat="1" ht="12" thickBot="1">
      <c r="A28" s="279"/>
      <c r="B28" s="285"/>
      <c r="C28" s="33">
        <f aca="true" t="shared" si="6" ref="C28:N28">C27+TIME(0,5,0)</f>
        <v>0.3229166666666667</v>
      </c>
      <c r="D28" s="33">
        <f t="shared" si="6"/>
        <v>0.34722222222222215</v>
      </c>
      <c r="E28" s="33">
        <f t="shared" si="6"/>
        <v>0.38888888888888884</v>
      </c>
      <c r="F28" s="33">
        <f t="shared" si="6"/>
        <v>0.4166666666666667</v>
      </c>
      <c r="G28" s="33">
        <f t="shared" si="6"/>
        <v>0.48958333333333326</v>
      </c>
      <c r="H28" s="33">
        <f t="shared" si="6"/>
        <v>0.5138888888888888</v>
      </c>
      <c r="I28" s="33">
        <f t="shared" si="6"/>
        <v>0.5555555555555555</v>
      </c>
      <c r="J28" s="33">
        <f t="shared" si="6"/>
        <v>0.5833333333333333</v>
      </c>
      <c r="K28" s="33">
        <f t="shared" si="6"/>
        <v>0.6562499999999999</v>
      </c>
      <c r="L28" s="33">
        <f t="shared" si="6"/>
        <v>0.6805555555555556</v>
      </c>
      <c r="M28" s="33">
        <f t="shared" si="6"/>
        <v>0.7395833333333334</v>
      </c>
      <c r="N28" s="33">
        <f t="shared" si="6"/>
        <v>0.7916666666666666</v>
      </c>
    </row>
    <row r="30" spans="1:14" ht="21.75" customHeight="1">
      <c r="A30" s="306" t="s">
        <v>310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</row>
    <row r="31" spans="2:14" s="3" customFormat="1" ht="11.25">
      <c r="B31" s="3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1" ht="12.75">
      <c r="A32" s="15"/>
      <c r="B32" s="15"/>
      <c r="C32" s="356" t="s">
        <v>25</v>
      </c>
      <c r="D32" s="356"/>
      <c r="E32" s="356"/>
      <c r="F32" s="356"/>
      <c r="G32" s="356"/>
      <c r="H32" s="356"/>
      <c r="I32" s="356"/>
      <c r="J32" s="293">
        <v>40082</v>
      </c>
      <c r="K32" s="294"/>
    </row>
    <row r="33" spans="1:14" ht="12.75">
      <c r="A33" s="282" t="s">
        <v>35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</row>
  </sheetData>
  <sheetProtection/>
  <mergeCells count="34">
    <mergeCell ref="B13:B14"/>
    <mergeCell ref="A30:N30"/>
    <mergeCell ref="A15:N15"/>
    <mergeCell ref="C16:N16"/>
    <mergeCell ref="A19:B19"/>
    <mergeCell ref="A20:B20"/>
    <mergeCell ref="A17:B17"/>
    <mergeCell ref="A16:B16"/>
    <mergeCell ref="J32:K32"/>
    <mergeCell ref="C32:I32"/>
    <mergeCell ref="A21:B21"/>
    <mergeCell ref="A27:A28"/>
    <mergeCell ref="A23:A24"/>
    <mergeCell ref="A25:A26"/>
    <mergeCell ref="B27:B28"/>
    <mergeCell ref="A33:N33"/>
    <mergeCell ref="C22:N22"/>
    <mergeCell ref="A1:N1"/>
    <mergeCell ref="B23:B24"/>
    <mergeCell ref="B25:B26"/>
    <mergeCell ref="A7:B7"/>
    <mergeCell ref="B9:B10"/>
    <mergeCell ref="A11:A12"/>
    <mergeCell ref="A13:A14"/>
    <mergeCell ref="A18:B18"/>
    <mergeCell ref="B11:B12"/>
    <mergeCell ref="C8:N8"/>
    <mergeCell ref="A2:B2"/>
    <mergeCell ref="A3:B3"/>
    <mergeCell ref="A4:B4"/>
    <mergeCell ref="C2:N2"/>
    <mergeCell ref="A9:A10"/>
    <mergeCell ref="A5:B5"/>
    <mergeCell ref="A6:B6"/>
  </mergeCells>
  <hyperlinks>
    <hyperlink ref="A33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9">
      <selection activeCell="A66" sqref="A66:C67"/>
    </sheetView>
  </sheetViews>
  <sheetFormatPr defaultColWidth="12.00390625" defaultRowHeight="12.75"/>
  <cols>
    <col min="1" max="1" width="18.75390625" style="4" customWidth="1"/>
    <col min="2" max="2" width="18.00390625" style="4" customWidth="1"/>
    <col min="3" max="3" width="21.25390625" style="16" customWidth="1"/>
    <col min="4" max="16384" width="12.00390625" style="4" customWidth="1"/>
  </cols>
  <sheetData>
    <row r="1" spans="1:3" s="153" customFormat="1" ht="21" customHeight="1" thickBot="1">
      <c r="A1" s="323" t="s">
        <v>295</v>
      </c>
      <c r="B1" s="324"/>
      <c r="C1" s="325"/>
    </row>
    <row r="2" spans="1:3" s="5" customFormat="1" ht="13.5" thickBot="1">
      <c r="A2" s="276" t="s">
        <v>14</v>
      </c>
      <c r="B2" s="308"/>
      <c r="C2" s="101">
        <v>542</v>
      </c>
    </row>
    <row r="3" spans="1:3" s="6" customFormat="1" ht="12" thickBot="1">
      <c r="A3" s="276" t="s">
        <v>15</v>
      </c>
      <c r="B3" s="308"/>
      <c r="C3" s="101">
        <v>1</v>
      </c>
    </row>
    <row r="4" spans="1:3" s="2" customFormat="1" ht="23.25" customHeight="1" thickBot="1">
      <c r="A4" s="276" t="s">
        <v>12</v>
      </c>
      <c r="B4" s="308"/>
      <c r="C4" s="156" t="s">
        <v>297</v>
      </c>
    </row>
    <row r="5" spans="1:3" s="2" customFormat="1" ht="12" thickBot="1">
      <c r="A5" s="276" t="s">
        <v>13</v>
      </c>
      <c r="B5" s="308"/>
      <c r="C5" s="7"/>
    </row>
    <row r="6" spans="1:3" s="6" customFormat="1" ht="12" thickBot="1">
      <c r="A6" s="276" t="s">
        <v>16</v>
      </c>
      <c r="B6" s="308"/>
      <c r="C6" s="101">
        <v>1</v>
      </c>
    </row>
    <row r="7" spans="1:3" s="6" customFormat="1" ht="12" thickBot="1">
      <c r="A7" s="276" t="s">
        <v>23</v>
      </c>
      <c r="B7" s="308"/>
      <c r="C7" s="8" t="s">
        <v>24</v>
      </c>
    </row>
    <row r="8" spans="1:3" s="6" customFormat="1" ht="13.5" customHeight="1" thickBot="1">
      <c r="A8" s="9" t="s">
        <v>19</v>
      </c>
      <c r="B8" s="9" t="s">
        <v>20</v>
      </c>
      <c r="C8" s="8" t="s">
        <v>26</v>
      </c>
    </row>
    <row r="9" spans="1:3" s="3" customFormat="1" ht="11.25">
      <c r="A9" s="278" t="s">
        <v>11</v>
      </c>
      <c r="B9" s="345" t="s">
        <v>21</v>
      </c>
      <c r="C9" s="70">
        <v>0.3958333333333333</v>
      </c>
    </row>
    <row r="10" spans="1:3" s="3" customFormat="1" ht="12" thickBot="1">
      <c r="A10" s="279"/>
      <c r="B10" s="346"/>
      <c r="C10" s="80">
        <v>0.40277777777777773</v>
      </c>
    </row>
    <row r="11" spans="1:3" s="3" customFormat="1" ht="11.25">
      <c r="A11" s="278" t="s">
        <v>17</v>
      </c>
      <c r="B11" s="278" t="s">
        <v>21</v>
      </c>
      <c r="C11" s="93">
        <v>0.4791666666666667</v>
      </c>
    </row>
    <row r="12" spans="1:3" s="3" customFormat="1" ht="12" thickBot="1">
      <c r="A12" s="279"/>
      <c r="B12" s="279"/>
      <c r="C12" s="75">
        <v>0.4895833333333333</v>
      </c>
    </row>
    <row r="13" spans="1:3" s="3" customFormat="1" ht="11.25">
      <c r="A13" s="278" t="s">
        <v>38</v>
      </c>
      <c r="B13" s="278" t="s">
        <v>39</v>
      </c>
      <c r="C13" s="70">
        <v>0.548611111111111</v>
      </c>
    </row>
    <row r="14" spans="1:3" s="3" customFormat="1" ht="12" thickBot="1">
      <c r="A14" s="279"/>
      <c r="B14" s="279"/>
      <c r="C14" s="80">
        <v>0.548611111111111</v>
      </c>
    </row>
    <row r="15" spans="1:3" s="3" customFormat="1" ht="11.25">
      <c r="A15" s="278" t="s">
        <v>40</v>
      </c>
      <c r="B15" s="278" t="s">
        <v>39</v>
      </c>
      <c r="C15" s="93">
        <v>0.5645833333333333</v>
      </c>
    </row>
    <row r="16" spans="1:3" s="3" customFormat="1" ht="12" thickBot="1">
      <c r="A16" s="279"/>
      <c r="B16" s="279"/>
      <c r="C16" s="80">
        <v>0.5694444444444444</v>
      </c>
    </row>
    <row r="17" spans="1:3" s="3" customFormat="1" ht="11.25">
      <c r="A17" s="278" t="s">
        <v>147</v>
      </c>
      <c r="B17" s="278" t="s">
        <v>39</v>
      </c>
      <c r="C17" s="93">
        <v>0.6534722222222222</v>
      </c>
    </row>
    <row r="18" spans="1:3" s="3" customFormat="1" ht="12" thickBot="1">
      <c r="A18" s="279"/>
      <c r="B18" s="279"/>
      <c r="C18" s="75">
        <v>0.6708333333333334</v>
      </c>
    </row>
    <row r="19" spans="1:3" s="3" customFormat="1" ht="11.25">
      <c r="A19" s="278" t="s">
        <v>148</v>
      </c>
      <c r="B19" s="278" t="s">
        <v>39</v>
      </c>
      <c r="C19" s="70">
        <v>0.6833333333333332</v>
      </c>
    </row>
    <row r="20" spans="1:3" s="3" customFormat="1" ht="12" thickBot="1">
      <c r="A20" s="279"/>
      <c r="B20" s="279"/>
      <c r="C20" s="80">
        <v>0.6840277777777778</v>
      </c>
    </row>
    <row r="21" spans="1:3" s="3" customFormat="1" ht="11.25">
      <c r="A21" s="278" t="s">
        <v>152</v>
      </c>
      <c r="B21" s="278" t="s">
        <v>22</v>
      </c>
      <c r="C21" s="18">
        <v>0.7118055555555555</v>
      </c>
    </row>
    <row r="22" spans="1:3" s="3" customFormat="1" ht="12" thickBot="1">
      <c r="A22" s="279"/>
      <c r="B22" s="279"/>
      <c r="C22" s="20">
        <v>0.7131944444444445</v>
      </c>
    </row>
    <row r="23" spans="1:3" s="3" customFormat="1" ht="11.25">
      <c r="A23" s="278" t="s">
        <v>149</v>
      </c>
      <c r="B23" s="278" t="s">
        <v>21</v>
      </c>
      <c r="C23" s="21">
        <v>0.7541666666666668</v>
      </c>
    </row>
    <row r="24" spans="1:3" s="3" customFormat="1" ht="12" thickBot="1">
      <c r="A24" s="279"/>
      <c r="B24" s="279"/>
      <c r="C24" s="22">
        <v>0.7715277777777777</v>
      </c>
    </row>
    <row r="25" spans="1:3" s="3" customFormat="1" ht="11.25">
      <c r="A25" s="278" t="s">
        <v>256</v>
      </c>
      <c r="B25" s="278" t="s">
        <v>39</v>
      </c>
      <c r="C25" s="18">
        <v>0.8034722222222223</v>
      </c>
    </row>
    <row r="26" spans="1:3" s="3" customFormat="1" ht="12" thickBot="1">
      <c r="A26" s="279"/>
      <c r="B26" s="279"/>
      <c r="C26" s="20">
        <v>0.8041666666666667</v>
      </c>
    </row>
    <row r="27" spans="1:3" s="3" customFormat="1" ht="11.25">
      <c r="A27" s="278" t="s">
        <v>292</v>
      </c>
      <c r="B27" s="278" t="s">
        <v>39</v>
      </c>
      <c r="C27" s="18">
        <v>0.8416666666666667</v>
      </c>
    </row>
    <row r="28" spans="1:3" s="3" customFormat="1" ht="12" thickBot="1">
      <c r="A28" s="279"/>
      <c r="B28" s="279"/>
      <c r="C28" s="20">
        <v>0.8430555555555556</v>
      </c>
    </row>
    <row r="29" spans="1:3" s="3" customFormat="1" ht="11.25">
      <c r="A29" s="278" t="s">
        <v>293</v>
      </c>
      <c r="B29" s="278"/>
      <c r="C29" s="18">
        <v>0.8958333333333334</v>
      </c>
    </row>
    <row r="30" spans="1:3" s="3" customFormat="1" ht="12" thickBot="1">
      <c r="A30" s="279"/>
      <c r="B30" s="279"/>
      <c r="C30" s="20"/>
    </row>
    <row r="31" spans="1:3" s="3" customFormat="1" ht="11.25">
      <c r="A31" s="278" t="s">
        <v>294</v>
      </c>
      <c r="B31" s="278" t="s">
        <v>39</v>
      </c>
      <c r="C31" s="18">
        <v>0.9805555555555556</v>
      </c>
    </row>
    <row r="32" spans="1:3" s="3" customFormat="1" ht="12" thickBot="1">
      <c r="A32" s="279"/>
      <c r="B32" s="279"/>
      <c r="C32" s="20"/>
    </row>
    <row r="33" spans="1:3" s="153" customFormat="1" ht="21" customHeight="1" thickBot="1">
      <c r="A33" s="323" t="s">
        <v>296</v>
      </c>
      <c r="B33" s="324"/>
      <c r="C33" s="325"/>
    </row>
    <row r="34" spans="1:3" s="5" customFormat="1" ht="13.5" thickBot="1">
      <c r="A34" s="276" t="s">
        <v>14</v>
      </c>
      <c r="B34" s="308"/>
      <c r="C34" s="101">
        <v>542</v>
      </c>
    </row>
    <row r="35" spans="1:3" s="6" customFormat="1" ht="12" thickBot="1">
      <c r="A35" s="276" t="s">
        <v>15</v>
      </c>
      <c r="B35" s="308"/>
      <c r="C35" s="101">
        <v>1</v>
      </c>
    </row>
    <row r="36" spans="1:3" s="2" customFormat="1" ht="23.25" customHeight="1" thickBot="1">
      <c r="A36" s="276" t="s">
        <v>12</v>
      </c>
      <c r="B36" s="308"/>
      <c r="C36" s="156" t="s">
        <v>297</v>
      </c>
    </row>
    <row r="37" spans="1:3" s="2" customFormat="1" ht="12" thickBot="1">
      <c r="A37" s="276" t="s">
        <v>13</v>
      </c>
      <c r="B37" s="308"/>
      <c r="C37" s="7"/>
    </row>
    <row r="38" spans="1:3" s="6" customFormat="1" ht="12" thickBot="1">
      <c r="A38" s="276" t="s">
        <v>16</v>
      </c>
      <c r="B38" s="308"/>
      <c r="C38" s="101">
        <v>1</v>
      </c>
    </row>
    <row r="39" spans="1:3" s="6" customFormat="1" ht="12" thickBot="1">
      <c r="A39" s="276" t="s">
        <v>23</v>
      </c>
      <c r="B39" s="308"/>
      <c r="C39" s="8" t="s">
        <v>24</v>
      </c>
    </row>
    <row r="40" spans="1:3" s="6" customFormat="1" ht="13.5" customHeight="1" thickBot="1">
      <c r="A40" s="9" t="s">
        <v>19</v>
      </c>
      <c r="B40" s="9" t="s">
        <v>20</v>
      </c>
      <c r="C40" s="8" t="s">
        <v>26</v>
      </c>
    </row>
    <row r="41" spans="1:3" s="3" customFormat="1" ht="11.25">
      <c r="A41" s="327" t="s">
        <v>294</v>
      </c>
      <c r="B41" s="327" t="s">
        <v>39</v>
      </c>
      <c r="C41" s="70">
        <v>0.23263888888888887</v>
      </c>
    </row>
    <row r="42" spans="1:3" s="3" customFormat="1" ht="12" thickBot="1">
      <c r="A42" s="328"/>
      <c r="B42" s="328"/>
      <c r="C42" s="75">
        <v>0.23958333333333334</v>
      </c>
    </row>
    <row r="43" spans="1:3" s="3" customFormat="1" ht="11.25">
      <c r="A43" s="327" t="s">
        <v>293</v>
      </c>
      <c r="B43" s="327"/>
      <c r="C43" s="70">
        <v>0.3263888888888889</v>
      </c>
    </row>
    <row r="44" spans="1:3" s="3" customFormat="1" ht="12" thickBot="1">
      <c r="A44" s="328"/>
      <c r="B44" s="328"/>
      <c r="C44" s="80">
        <v>0.3333333333333333</v>
      </c>
    </row>
    <row r="45" spans="1:3" s="3" customFormat="1" ht="11.25">
      <c r="A45" s="327" t="s">
        <v>292</v>
      </c>
      <c r="B45" s="327" t="s">
        <v>39</v>
      </c>
      <c r="C45" s="253">
        <v>0.34722222222222227</v>
      </c>
    </row>
    <row r="46" spans="1:3" s="3" customFormat="1" ht="12" thickBot="1">
      <c r="A46" s="328"/>
      <c r="B46" s="328"/>
      <c r="C46" s="254">
        <v>0.3541666666666667</v>
      </c>
    </row>
    <row r="47" spans="1:3" s="3" customFormat="1" ht="11.25">
      <c r="A47" s="327" t="s">
        <v>256</v>
      </c>
      <c r="B47" s="327" t="s">
        <v>39</v>
      </c>
      <c r="C47" s="255">
        <v>0.3854166666666667</v>
      </c>
    </row>
    <row r="48" spans="1:3" s="3" customFormat="1" ht="12" thickBot="1">
      <c r="A48" s="328"/>
      <c r="B48" s="328"/>
      <c r="C48" s="256">
        <v>0.3923611111111111</v>
      </c>
    </row>
    <row r="49" spans="1:3" s="3" customFormat="1" ht="11.25">
      <c r="A49" s="327" t="s">
        <v>149</v>
      </c>
      <c r="B49" s="327" t="s">
        <v>21</v>
      </c>
      <c r="C49" s="255">
        <v>0.4444444444444444</v>
      </c>
    </row>
    <row r="50" spans="1:3" s="3" customFormat="1" ht="12" thickBot="1">
      <c r="A50" s="328"/>
      <c r="B50" s="328"/>
      <c r="C50" s="254">
        <v>0.4513888888888889</v>
      </c>
    </row>
    <row r="51" spans="1:3" s="3" customFormat="1" ht="11.25">
      <c r="A51" s="327" t="s">
        <v>152</v>
      </c>
      <c r="B51" s="327" t="s">
        <v>22</v>
      </c>
      <c r="C51" s="255">
        <v>0.50625</v>
      </c>
    </row>
    <row r="52" spans="1:3" s="3" customFormat="1" ht="12" thickBot="1">
      <c r="A52" s="328"/>
      <c r="B52" s="328"/>
      <c r="C52" s="256">
        <v>0.5097222222222222</v>
      </c>
    </row>
    <row r="53" spans="1:3" s="3" customFormat="1" ht="11.25">
      <c r="A53" s="327" t="s">
        <v>148</v>
      </c>
      <c r="B53" s="327" t="s">
        <v>39</v>
      </c>
      <c r="C53" s="70">
        <v>0.5375</v>
      </c>
    </row>
    <row r="54" spans="1:3" s="3" customFormat="1" ht="12" thickBot="1">
      <c r="A54" s="328"/>
      <c r="B54" s="328"/>
      <c r="C54" s="80">
        <v>0.5381944444444444</v>
      </c>
    </row>
    <row r="55" spans="1:3" s="3" customFormat="1" ht="11.25">
      <c r="A55" s="327" t="s">
        <v>147</v>
      </c>
      <c r="B55" s="327" t="s">
        <v>39</v>
      </c>
      <c r="C55" s="93">
        <v>0.5569444444444445</v>
      </c>
    </row>
    <row r="56" spans="1:3" s="3" customFormat="1" ht="12" thickBot="1">
      <c r="A56" s="328"/>
      <c r="B56" s="328"/>
      <c r="C56" s="75">
        <v>0.5673611111111111</v>
      </c>
    </row>
    <row r="57" spans="1:3" s="3" customFormat="1" ht="11.25">
      <c r="A57" s="327" t="s">
        <v>40</v>
      </c>
      <c r="B57" s="327" t="s">
        <v>39</v>
      </c>
      <c r="C57" s="70">
        <v>0.6666666666666666</v>
      </c>
    </row>
    <row r="58" spans="1:3" s="3" customFormat="1" ht="12" thickBot="1">
      <c r="A58" s="328"/>
      <c r="B58" s="328"/>
      <c r="C58" s="80">
        <v>0.6701388888888888</v>
      </c>
    </row>
    <row r="59" spans="1:3" s="3" customFormat="1" ht="11.25">
      <c r="A59" s="327" t="s">
        <v>38</v>
      </c>
      <c r="B59" s="327" t="s">
        <v>39</v>
      </c>
      <c r="C59" s="93">
        <v>0.686111111111111</v>
      </c>
    </row>
    <row r="60" spans="1:3" s="3" customFormat="1" ht="12" thickBot="1">
      <c r="A60" s="328"/>
      <c r="B60" s="328"/>
      <c r="C60" s="75">
        <v>0.6875</v>
      </c>
    </row>
    <row r="61" spans="1:3" s="3" customFormat="1" ht="11.25">
      <c r="A61" s="327" t="s">
        <v>17</v>
      </c>
      <c r="B61" s="327" t="s">
        <v>21</v>
      </c>
      <c r="C61" s="70">
        <v>0.7465277777777778</v>
      </c>
    </row>
    <row r="62" spans="1:3" s="3" customFormat="1" ht="12" thickBot="1">
      <c r="A62" s="328"/>
      <c r="B62" s="328"/>
      <c r="C62" s="80">
        <v>0.7534722222222222</v>
      </c>
    </row>
    <row r="63" spans="1:3" s="3" customFormat="1" ht="11.25">
      <c r="A63" s="332" t="s">
        <v>11</v>
      </c>
      <c r="B63" s="327" t="s">
        <v>21</v>
      </c>
      <c r="C63" s="93">
        <v>0.8298611111111112</v>
      </c>
    </row>
    <row r="64" spans="1:3" s="3" customFormat="1" ht="12" thickBot="1">
      <c r="A64" s="333"/>
      <c r="B64" s="328"/>
      <c r="C64" s="80">
        <v>0.8333333333333334</v>
      </c>
    </row>
    <row r="65" spans="1:3" ht="12.75">
      <c r="A65" s="164"/>
      <c r="B65" s="2"/>
      <c r="C65" s="165"/>
    </row>
    <row r="66" spans="1:3" ht="12.75">
      <c r="A66" s="306" t="s">
        <v>311</v>
      </c>
      <c r="B66" s="306"/>
      <c r="C66" s="306"/>
    </row>
    <row r="67" spans="1:3" ht="29.25" customHeight="1">
      <c r="A67" s="306"/>
      <c r="B67" s="306"/>
      <c r="C67" s="306"/>
    </row>
    <row r="68" spans="1:3" ht="12.75">
      <c r="A68" s="65"/>
      <c r="B68" s="65"/>
      <c r="C68" s="65"/>
    </row>
    <row r="69" spans="1:15" ht="25.5" customHeight="1">
      <c r="A69" s="295" t="s">
        <v>25</v>
      </c>
      <c r="B69" s="295"/>
      <c r="C69" s="34">
        <v>40082</v>
      </c>
      <c r="D69" s="66"/>
      <c r="E69" s="66"/>
      <c r="F69" s="66"/>
      <c r="G69" s="66"/>
      <c r="I69" s="67"/>
      <c r="J69" s="16"/>
      <c r="K69" s="16"/>
      <c r="L69" s="16"/>
      <c r="M69" s="39"/>
      <c r="N69" s="39"/>
      <c r="O69" s="39"/>
    </row>
    <row r="70" spans="1:12" ht="27.75" customHeight="1">
      <c r="A70" s="305" t="s">
        <v>35</v>
      </c>
      <c r="B70" s="305"/>
      <c r="C70" s="305"/>
      <c r="D70" s="152"/>
      <c r="E70" s="152"/>
      <c r="F70" s="152"/>
      <c r="G70" s="152"/>
      <c r="H70" s="152"/>
      <c r="I70" s="152"/>
      <c r="J70" s="152"/>
      <c r="K70" s="152"/>
      <c r="L70" s="152"/>
    </row>
  </sheetData>
  <sheetProtection/>
  <mergeCells count="65">
    <mergeCell ref="A5:B5"/>
    <mergeCell ref="A1:C1"/>
    <mergeCell ref="A2:B2"/>
    <mergeCell ref="A3:B3"/>
    <mergeCell ref="A4:B4"/>
    <mergeCell ref="A17:A18"/>
    <mergeCell ref="B17:B18"/>
    <mergeCell ref="A6:B6"/>
    <mergeCell ref="A7:B7"/>
    <mergeCell ref="A9:A10"/>
    <mergeCell ref="B9:B10"/>
    <mergeCell ref="A11:A12"/>
    <mergeCell ref="B11:B12"/>
    <mergeCell ref="A13:A14"/>
    <mergeCell ref="B13:B14"/>
    <mergeCell ref="A15:A16"/>
    <mergeCell ref="B15:B16"/>
    <mergeCell ref="A37:B37"/>
    <mergeCell ref="A19:A20"/>
    <mergeCell ref="B19:B20"/>
    <mergeCell ref="A23:A24"/>
    <mergeCell ref="B23:B24"/>
    <mergeCell ref="A31:A32"/>
    <mergeCell ref="B31:B32"/>
    <mergeCell ref="A21:A22"/>
    <mergeCell ref="B21:B22"/>
    <mergeCell ref="A33:C33"/>
    <mergeCell ref="A34:B34"/>
    <mergeCell ref="A35:B35"/>
    <mergeCell ref="A29:A30"/>
    <mergeCell ref="B29:B30"/>
    <mergeCell ref="A25:A26"/>
    <mergeCell ref="B25:B26"/>
    <mergeCell ref="A27:A28"/>
    <mergeCell ref="B27:B28"/>
    <mergeCell ref="A36:B36"/>
    <mergeCell ref="A41:A42"/>
    <mergeCell ref="B41:B42"/>
    <mergeCell ref="A43:A44"/>
    <mergeCell ref="B43:B44"/>
    <mergeCell ref="A38:B38"/>
    <mergeCell ref="A39:B39"/>
    <mergeCell ref="A49:A50"/>
    <mergeCell ref="B49:B50"/>
    <mergeCell ref="A51:A52"/>
    <mergeCell ref="B51:B52"/>
    <mergeCell ref="A59:A60"/>
    <mergeCell ref="B59:B60"/>
    <mergeCell ref="A61:A62"/>
    <mergeCell ref="B61:B62"/>
    <mergeCell ref="A57:A58"/>
    <mergeCell ref="B57:B58"/>
    <mergeCell ref="A53:A54"/>
    <mergeCell ref="B53:B54"/>
    <mergeCell ref="A55:A56"/>
    <mergeCell ref="B55:B56"/>
    <mergeCell ref="A63:A64"/>
    <mergeCell ref="B63:B64"/>
    <mergeCell ref="A69:B69"/>
    <mergeCell ref="A70:C70"/>
    <mergeCell ref="A66:C67"/>
    <mergeCell ref="A45:A46"/>
    <mergeCell ref="B45:B46"/>
    <mergeCell ref="A47:A48"/>
    <mergeCell ref="B47:B48"/>
  </mergeCells>
  <hyperlinks>
    <hyperlink ref="A70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9">
      <selection activeCell="C29" sqref="C29"/>
    </sheetView>
  </sheetViews>
  <sheetFormatPr defaultColWidth="12.00390625" defaultRowHeight="12.75"/>
  <cols>
    <col min="1" max="1" width="14.75390625" style="11" bestFit="1" customWidth="1"/>
    <col min="2" max="2" width="9.125" style="12" customWidth="1"/>
    <col min="3" max="14" width="7.125" style="16" customWidth="1"/>
    <col min="15" max="16384" width="12.00390625" style="4" customWidth="1"/>
  </cols>
  <sheetData>
    <row r="1" spans="1:14" s="6" customFormat="1" ht="20.25" customHeight="1" thickBot="1">
      <c r="A1" s="287" t="s">
        <v>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s="5" customFormat="1" ht="13.5" thickBot="1">
      <c r="A2" s="276" t="s">
        <v>14</v>
      </c>
      <c r="B2" s="277"/>
      <c r="C2" s="290">
        <v>504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 s="6" customFormat="1" ht="12" thickBot="1">
      <c r="A3" s="276" t="s">
        <v>15</v>
      </c>
      <c r="B3" s="308"/>
      <c r="C3" s="8" t="s">
        <v>58</v>
      </c>
      <c r="D3" s="8" t="s">
        <v>59</v>
      </c>
      <c r="E3" s="8" t="s">
        <v>60</v>
      </c>
      <c r="F3" s="8" t="s">
        <v>61</v>
      </c>
      <c r="G3" s="8" t="s">
        <v>62</v>
      </c>
      <c r="H3" s="8" t="s">
        <v>1</v>
      </c>
      <c r="I3" s="8" t="s">
        <v>63</v>
      </c>
      <c r="J3" s="8" t="s">
        <v>64</v>
      </c>
      <c r="K3" s="8" t="s">
        <v>65</v>
      </c>
      <c r="L3" s="8" t="s">
        <v>76</v>
      </c>
      <c r="M3" s="8" t="s">
        <v>60</v>
      </c>
      <c r="N3" s="8" t="s">
        <v>61</v>
      </c>
    </row>
    <row r="4" spans="1:14" s="2" customFormat="1" ht="25.5" thickBot="1">
      <c r="A4" s="276" t="s">
        <v>12</v>
      </c>
      <c r="B4" s="308"/>
      <c r="C4" s="14" t="s">
        <v>66</v>
      </c>
      <c r="D4" s="14" t="s">
        <v>66</v>
      </c>
      <c r="E4" s="14" t="s">
        <v>67</v>
      </c>
      <c r="F4" s="14" t="s">
        <v>67</v>
      </c>
      <c r="G4" s="14" t="s">
        <v>67</v>
      </c>
      <c r="H4" s="14" t="s">
        <v>18</v>
      </c>
      <c r="I4" s="14" t="s">
        <v>66</v>
      </c>
      <c r="J4" s="14" t="s">
        <v>67</v>
      </c>
      <c r="K4" s="14" t="s">
        <v>66</v>
      </c>
      <c r="L4" s="14" t="s">
        <v>66</v>
      </c>
      <c r="M4" s="14" t="s">
        <v>67</v>
      </c>
      <c r="N4" s="14" t="s">
        <v>67</v>
      </c>
    </row>
    <row r="5" spans="1:14" s="2" customFormat="1" ht="12" thickBot="1">
      <c r="A5" s="276" t="s">
        <v>13</v>
      </c>
      <c r="B5" s="308"/>
      <c r="C5" s="7">
        <v>39022</v>
      </c>
      <c r="D5" s="7">
        <v>39022</v>
      </c>
      <c r="E5" s="7">
        <v>39022</v>
      </c>
      <c r="F5" s="7">
        <v>39022</v>
      </c>
      <c r="G5" s="7">
        <v>39022</v>
      </c>
      <c r="H5" s="7">
        <v>39173</v>
      </c>
      <c r="I5" s="7">
        <v>39022</v>
      </c>
      <c r="J5" s="7">
        <v>39022</v>
      </c>
      <c r="K5" s="7">
        <v>39022</v>
      </c>
      <c r="L5" s="7">
        <v>40026</v>
      </c>
      <c r="M5" s="7">
        <v>39022</v>
      </c>
      <c r="N5" s="7">
        <v>39022</v>
      </c>
    </row>
    <row r="6" spans="1:14" s="6" customFormat="1" ht="12" thickBot="1">
      <c r="A6" s="276" t="s">
        <v>16</v>
      </c>
      <c r="B6" s="308"/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2</v>
      </c>
      <c r="M6" s="8">
        <v>2</v>
      </c>
      <c r="N6" s="8">
        <v>2</v>
      </c>
    </row>
    <row r="7" spans="1:14" s="6" customFormat="1" ht="12" thickBot="1">
      <c r="A7" s="276" t="s">
        <v>23</v>
      </c>
      <c r="B7" s="308"/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74</v>
      </c>
      <c r="J7" s="8" t="s">
        <v>24</v>
      </c>
      <c r="K7" s="8" t="s">
        <v>24</v>
      </c>
      <c r="L7" s="8" t="s">
        <v>75</v>
      </c>
      <c r="M7" s="8" t="s">
        <v>24</v>
      </c>
      <c r="N7" s="8" t="s">
        <v>24</v>
      </c>
    </row>
    <row r="8" spans="1:14" s="6" customFormat="1" ht="23.25" thickBot="1">
      <c r="A8" s="9" t="s">
        <v>19</v>
      </c>
      <c r="B8" s="9" t="s">
        <v>20</v>
      </c>
      <c r="C8" s="283" t="s">
        <v>26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5"/>
    </row>
    <row r="9" spans="1:14" s="3" customFormat="1" ht="11.25">
      <c r="A9" s="280" t="s">
        <v>11</v>
      </c>
      <c r="B9" s="296" t="s">
        <v>21</v>
      </c>
      <c r="C9" s="68"/>
      <c r="D9" s="69">
        <v>0.3819444444444444</v>
      </c>
      <c r="E9" s="70">
        <v>0.4201388888888889</v>
      </c>
      <c r="F9" s="71">
        <v>0.4444444444444444</v>
      </c>
      <c r="G9" s="70">
        <v>0.5416666666666666</v>
      </c>
      <c r="H9" s="72">
        <v>0.5833333333333334</v>
      </c>
      <c r="I9" s="68"/>
      <c r="J9" s="70">
        <v>0.65625</v>
      </c>
      <c r="K9" s="70">
        <v>0.7013888888888888</v>
      </c>
      <c r="L9" s="70">
        <v>0.7222222222222222</v>
      </c>
      <c r="M9" s="70">
        <v>0.7777777777777778</v>
      </c>
      <c r="N9" s="70">
        <v>0.8090277777777778</v>
      </c>
    </row>
    <row r="10" spans="1:14" s="3" customFormat="1" ht="12" thickBot="1">
      <c r="A10" s="272"/>
      <c r="B10" s="297"/>
      <c r="C10" s="73"/>
      <c r="D10" s="74">
        <f>D9+TIME(0,10,0)</f>
        <v>0.38888888888888884</v>
      </c>
      <c r="E10" s="75">
        <f>E9+TIME(0,10,0)</f>
        <v>0.4270833333333333</v>
      </c>
      <c r="F10" s="76">
        <f>F9+TIME(0,10,0)</f>
        <v>0.45138888888888884</v>
      </c>
      <c r="G10" s="75">
        <f>G9+TIME(0,10,0)</f>
        <v>0.548611111111111</v>
      </c>
      <c r="H10" s="77">
        <f>H9+TIME(0,10,0)</f>
        <v>0.5902777777777778</v>
      </c>
      <c r="I10" s="73"/>
      <c r="J10" s="75">
        <f>J9+TIME(0,10,0)</f>
        <v>0.6631944444444444</v>
      </c>
      <c r="K10" s="75">
        <f>K9+TIME(0,10,0)</f>
        <v>0.7083333333333333</v>
      </c>
      <c r="L10" s="75">
        <f>L9+TIME(0,10,0)</f>
        <v>0.7291666666666666</v>
      </c>
      <c r="M10" s="75">
        <f>M9+TIME(0,10,0)</f>
        <v>0.7847222222222222</v>
      </c>
      <c r="N10" s="75">
        <f>N9+TIME(0,10,0)</f>
        <v>0.8159722222222222</v>
      </c>
    </row>
    <row r="11" spans="1:14" s="3" customFormat="1" ht="11.25">
      <c r="A11" s="281" t="s">
        <v>28</v>
      </c>
      <c r="B11" s="298" t="s">
        <v>21</v>
      </c>
      <c r="C11" s="68" t="s">
        <v>68</v>
      </c>
      <c r="D11" s="78">
        <f>D10+TIME(0,50,0)</f>
        <v>0.42361111111111105</v>
      </c>
      <c r="E11" s="70">
        <f>E10+TIME(0,50,0)</f>
        <v>0.4618055555555555</v>
      </c>
      <c r="F11" s="71">
        <f>F10+TIME(0,50,0)</f>
        <v>0.48611111111111105</v>
      </c>
      <c r="G11" s="70">
        <f>G10+TIME(0,50,0)</f>
        <v>0.5833333333333333</v>
      </c>
      <c r="H11" s="79">
        <f>H10+TIME(0,50,0)</f>
        <v>0.625</v>
      </c>
      <c r="I11" s="70">
        <v>0.6597222222222222</v>
      </c>
      <c r="J11" s="70">
        <f>J10+TIME(0,50,0)</f>
        <v>0.6979166666666666</v>
      </c>
      <c r="K11" s="70">
        <f>K10+TIME(0,50,0)</f>
        <v>0.7430555555555555</v>
      </c>
      <c r="L11" s="70">
        <f>L10+TIME(0,50,0)</f>
        <v>0.7638888888888888</v>
      </c>
      <c r="M11" s="70">
        <f>M10+TIME(0,50,0)</f>
        <v>0.8194444444444444</v>
      </c>
      <c r="N11" s="70">
        <f>N10+TIME(0,50,0)</f>
        <v>0.8506944444444444</v>
      </c>
    </row>
    <row r="12" spans="1:14" s="3" customFormat="1" ht="12" thickBot="1">
      <c r="A12" s="281"/>
      <c r="B12" s="298"/>
      <c r="C12" s="80">
        <v>0.2569444444444445</v>
      </c>
      <c r="D12" s="81">
        <f aca="true" t="shared" si="0" ref="D12:N12">D11+TIME(0,10,0)</f>
        <v>0.43055555555555547</v>
      </c>
      <c r="E12" s="80">
        <f t="shared" si="0"/>
        <v>0.46874999999999994</v>
      </c>
      <c r="F12" s="82">
        <f t="shared" si="0"/>
        <v>0.49305555555555547</v>
      </c>
      <c r="G12" s="80">
        <f t="shared" si="0"/>
        <v>0.5902777777777777</v>
      </c>
      <c r="H12" s="83">
        <f t="shared" si="0"/>
        <v>0.6319444444444444</v>
      </c>
      <c r="I12" s="80">
        <f t="shared" si="0"/>
        <v>0.6666666666666666</v>
      </c>
      <c r="J12" s="80">
        <f t="shared" si="0"/>
        <v>0.704861111111111</v>
      </c>
      <c r="K12" s="80">
        <f t="shared" si="0"/>
        <v>0.7499999999999999</v>
      </c>
      <c r="L12" s="80">
        <f t="shared" si="0"/>
        <v>0.7708333333333333</v>
      </c>
      <c r="M12" s="80">
        <f>M11+TIME(0,15,0)</f>
        <v>0.829861111111111</v>
      </c>
      <c r="N12" s="80">
        <f t="shared" si="0"/>
        <v>0.8576388888888888</v>
      </c>
    </row>
    <row r="13" spans="1:14" s="3" customFormat="1" ht="11.25">
      <c r="A13" s="280" t="s">
        <v>69</v>
      </c>
      <c r="B13" s="296" t="s">
        <v>39</v>
      </c>
      <c r="C13" s="78">
        <f>C12+TIME(0,35,0)</f>
        <v>0.28125000000000006</v>
      </c>
      <c r="D13" s="78">
        <f>D12+TIME(0,35,0)</f>
        <v>0.45486111111111105</v>
      </c>
      <c r="E13" s="70">
        <f>E12+TIME(0,35,0)</f>
        <v>0.4930555555555555</v>
      </c>
      <c r="F13" s="71">
        <f>F12+TIME(0,35,0)</f>
        <v>0.517361111111111</v>
      </c>
      <c r="G13" s="70">
        <f>G12+TIME(0,35,0)</f>
        <v>0.6145833333333333</v>
      </c>
      <c r="H13" s="79">
        <f>H12+TIME(0,40,0)</f>
        <v>0.6597222222222222</v>
      </c>
      <c r="I13" s="78">
        <f aca="true" t="shared" si="1" ref="I13:N13">I12+TIME(0,35,0)</f>
        <v>0.6909722222222222</v>
      </c>
      <c r="J13" s="70">
        <f t="shared" si="1"/>
        <v>0.7291666666666666</v>
      </c>
      <c r="K13" s="78">
        <f t="shared" si="1"/>
        <v>0.7743055555555555</v>
      </c>
      <c r="L13" s="78">
        <f t="shared" si="1"/>
        <v>0.7951388888888888</v>
      </c>
      <c r="M13" s="70">
        <f t="shared" si="1"/>
        <v>0.8541666666666666</v>
      </c>
      <c r="N13" s="70">
        <f t="shared" si="1"/>
        <v>0.8819444444444444</v>
      </c>
    </row>
    <row r="14" spans="1:14" s="3" customFormat="1" ht="12" thickBot="1">
      <c r="A14" s="272"/>
      <c r="B14" s="297"/>
      <c r="C14" s="80">
        <f aca="true" t="shared" si="2" ref="C14:H14">C13+TIME(0,10,0)</f>
        <v>0.2881944444444445</v>
      </c>
      <c r="D14" s="81">
        <f t="shared" si="2"/>
        <v>0.46180555555555547</v>
      </c>
      <c r="E14" s="80">
        <f t="shared" si="2"/>
        <v>0.49999999999999994</v>
      </c>
      <c r="F14" s="80">
        <f t="shared" si="2"/>
        <v>0.5243055555555555</v>
      </c>
      <c r="G14" s="80">
        <f t="shared" si="2"/>
        <v>0.6215277777777777</v>
      </c>
      <c r="H14" s="83">
        <f t="shared" si="2"/>
        <v>0.6666666666666666</v>
      </c>
      <c r="I14" s="80">
        <f>I13+TIME(0,5,0)</f>
        <v>0.6944444444444444</v>
      </c>
      <c r="J14" s="80">
        <f>J13+TIME(0,10,0)</f>
        <v>0.736111111111111</v>
      </c>
      <c r="K14" s="80">
        <f>K13+TIME(0,10,0)</f>
        <v>0.7812499999999999</v>
      </c>
      <c r="L14" s="80">
        <f>L13+TIME(0,10,0)</f>
        <v>0.8020833333333333</v>
      </c>
      <c r="M14" s="80">
        <f>M13+TIME(0,10,0)</f>
        <v>0.861111111111111</v>
      </c>
      <c r="N14" s="80">
        <f>N13+TIME(0,10,0)</f>
        <v>0.8888888888888888</v>
      </c>
    </row>
    <row r="15" spans="1:14" s="3" customFormat="1" ht="11.25">
      <c r="A15" s="280" t="s">
        <v>70</v>
      </c>
      <c r="B15" s="296" t="s">
        <v>21</v>
      </c>
      <c r="C15" s="78">
        <f>C14+TIME(0,40,0)</f>
        <v>0.31597222222222227</v>
      </c>
      <c r="D15" s="78">
        <f>D14+TIME(0,40,0)</f>
        <v>0.48958333333333326</v>
      </c>
      <c r="E15" s="70">
        <f>E14+TIME(0,44,0)</f>
        <v>0.5305555555555554</v>
      </c>
      <c r="F15" s="70">
        <f>F14+TIME(0,44,0)</f>
        <v>0.554861111111111</v>
      </c>
      <c r="G15" s="70">
        <f>G14+TIME(0,44,0)</f>
        <v>0.6520833333333332</v>
      </c>
      <c r="H15" s="79">
        <f>H14+TIME(0,45,0)</f>
        <v>0.6979166666666666</v>
      </c>
      <c r="I15" s="78">
        <f>I14+TIME(0,40,0)</f>
        <v>0.7222222222222222</v>
      </c>
      <c r="J15" s="70">
        <f>J14+TIME(0,44,0)</f>
        <v>0.7666666666666666</v>
      </c>
      <c r="K15" s="78">
        <f>K14+TIME(0,40,0)</f>
        <v>0.8090277777777777</v>
      </c>
      <c r="L15" s="78">
        <f>L14+TIME(0,40,0)</f>
        <v>0.829861111111111</v>
      </c>
      <c r="M15" s="70">
        <f>M14+TIME(0,44,0)</f>
        <v>0.8916666666666666</v>
      </c>
      <c r="N15" s="70">
        <f>N14+TIME(0,44,0)</f>
        <v>0.9194444444444444</v>
      </c>
    </row>
    <row r="16" spans="1:14" s="3" customFormat="1" ht="12" thickBot="1">
      <c r="A16" s="272"/>
      <c r="B16" s="297"/>
      <c r="C16" s="80">
        <f aca="true" t="shared" si="3" ref="C16:N16">C15+TIME(0,5,0)</f>
        <v>0.3194444444444445</v>
      </c>
      <c r="D16" s="81">
        <f t="shared" si="3"/>
        <v>0.49305555555555547</v>
      </c>
      <c r="E16" s="80">
        <f t="shared" si="3"/>
        <v>0.5340277777777777</v>
      </c>
      <c r="F16" s="82">
        <f t="shared" si="3"/>
        <v>0.5583333333333332</v>
      </c>
      <c r="G16" s="80">
        <f t="shared" si="3"/>
        <v>0.6555555555555554</v>
      </c>
      <c r="H16" s="83">
        <f t="shared" si="3"/>
        <v>0.7013888888888888</v>
      </c>
      <c r="I16" s="80">
        <f t="shared" si="3"/>
        <v>0.7256944444444444</v>
      </c>
      <c r="J16" s="80">
        <f t="shared" si="3"/>
        <v>0.7701388888888888</v>
      </c>
      <c r="K16" s="80">
        <f t="shared" si="3"/>
        <v>0.8124999999999999</v>
      </c>
      <c r="L16" s="80">
        <f t="shared" si="3"/>
        <v>0.8333333333333333</v>
      </c>
      <c r="M16" s="80">
        <f t="shared" si="3"/>
        <v>0.8951388888888888</v>
      </c>
      <c r="N16" s="80">
        <f t="shared" si="3"/>
        <v>0.9229166666666666</v>
      </c>
    </row>
    <row r="17" spans="1:14" s="6" customFormat="1" ht="19.5" customHeight="1" thickBot="1">
      <c r="A17" s="287" t="s">
        <v>71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9"/>
    </row>
    <row r="18" spans="1:14" s="5" customFormat="1" ht="13.5" thickBot="1">
      <c r="A18" s="276" t="s">
        <v>14</v>
      </c>
      <c r="B18" s="277"/>
      <c r="C18" s="290">
        <v>504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2"/>
    </row>
    <row r="19" spans="1:14" s="6" customFormat="1" ht="12" thickBot="1">
      <c r="A19" s="276" t="s">
        <v>15</v>
      </c>
      <c r="B19" s="308"/>
      <c r="C19" s="8" t="s">
        <v>60</v>
      </c>
      <c r="D19" s="84" t="s">
        <v>61</v>
      </c>
      <c r="E19" s="8" t="s">
        <v>58</v>
      </c>
      <c r="F19" s="8" t="s">
        <v>62</v>
      </c>
      <c r="G19" s="8" t="s">
        <v>64</v>
      </c>
      <c r="H19" s="8" t="s">
        <v>59</v>
      </c>
      <c r="I19" s="8" t="s">
        <v>60</v>
      </c>
      <c r="J19" s="8" t="s">
        <v>61</v>
      </c>
      <c r="K19" s="85" t="s">
        <v>62</v>
      </c>
      <c r="L19" s="8" t="s">
        <v>1</v>
      </c>
      <c r="M19" s="8" t="s">
        <v>63</v>
      </c>
      <c r="N19" s="8" t="s">
        <v>65</v>
      </c>
    </row>
    <row r="20" spans="1:14" s="2" customFormat="1" ht="25.5" thickBot="1">
      <c r="A20" s="276" t="s">
        <v>12</v>
      </c>
      <c r="B20" s="308"/>
      <c r="C20" s="14" t="s">
        <v>67</v>
      </c>
      <c r="D20" s="86" t="s">
        <v>67</v>
      </c>
      <c r="E20" s="14" t="s">
        <v>66</v>
      </c>
      <c r="F20" s="14" t="s">
        <v>67</v>
      </c>
      <c r="G20" s="14" t="s">
        <v>67</v>
      </c>
      <c r="H20" s="14" t="s">
        <v>66</v>
      </c>
      <c r="I20" s="14" t="s">
        <v>67</v>
      </c>
      <c r="J20" s="14" t="s">
        <v>67</v>
      </c>
      <c r="K20" s="87" t="s">
        <v>67</v>
      </c>
      <c r="L20" s="14" t="s">
        <v>18</v>
      </c>
      <c r="M20" s="14" t="s">
        <v>66</v>
      </c>
      <c r="N20" s="14" t="s">
        <v>66</v>
      </c>
    </row>
    <row r="21" spans="1:14" s="2" customFormat="1" ht="12" thickBot="1">
      <c r="A21" s="276" t="s">
        <v>13</v>
      </c>
      <c r="B21" s="308"/>
      <c r="C21" s="7">
        <v>39022</v>
      </c>
      <c r="D21" s="88">
        <v>39022</v>
      </c>
      <c r="E21" s="7">
        <v>39022</v>
      </c>
      <c r="F21" s="7">
        <v>39022</v>
      </c>
      <c r="G21" s="7">
        <v>39022</v>
      </c>
      <c r="H21" s="7">
        <v>39022</v>
      </c>
      <c r="I21" s="7">
        <v>39022</v>
      </c>
      <c r="J21" s="7">
        <v>39022</v>
      </c>
      <c r="K21" s="89">
        <v>39022</v>
      </c>
      <c r="L21" s="7">
        <v>39173</v>
      </c>
      <c r="M21" s="7">
        <v>39022</v>
      </c>
      <c r="N21" s="7">
        <v>39022</v>
      </c>
    </row>
    <row r="22" spans="1:14" s="6" customFormat="1" ht="12" thickBot="1">
      <c r="A22" s="276" t="s">
        <v>16</v>
      </c>
      <c r="B22" s="308"/>
      <c r="C22" s="8">
        <v>1</v>
      </c>
      <c r="D22" s="84">
        <v>1</v>
      </c>
      <c r="E22" s="8">
        <v>1</v>
      </c>
      <c r="F22" s="8">
        <v>1</v>
      </c>
      <c r="G22" s="8">
        <v>1</v>
      </c>
      <c r="H22" s="8">
        <v>1</v>
      </c>
      <c r="I22" s="8">
        <v>2</v>
      </c>
      <c r="J22" s="8">
        <v>2</v>
      </c>
      <c r="K22" s="85">
        <v>2</v>
      </c>
      <c r="L22" s="8">
        <v>1</v>
      </c>
      <c r="M22" s="8">
        <v>1</v>
      </c>
      <c r="N22" s="8">
        <v>1</v>
      </c>
    </row>
    <row r="23" spans="1:14" s="6" customFormat="1" ht="12" thickBot="1">
      <c r="A23" s="276" t="s">
        <v>23</v>
      </c>
      <c r="B23" s="308"/>
      <c r="C23" s="8" t="s">
        <v>24</v>
      </c>
      <c r="D23" s="84" t="s">
        <v>24</v>
      </c>
      <c r="E23" s="8" t="s">
        <v>24</v>
      </c>
      <c r="F23" s="8" t="s">
        <v>24</v>
      </c>
      <c r="G23" s="8" t="s">
        <v>24</v>
      </c>
      <c r="H23" s="8" t="s">
        <v>24</v>
      </c>
      <c r="I23" s="8" t="s">
        <v>24</v>
      </c>
      <c r="J23" s="8" t="s">
        <v>24</v>
      </c>
      <c r="K23" s="85" t="s">
        <v>72</v>
      </c>
      <c r="L23" s="8" t="s">
        <v>24</v>
      </c>
      <c r="M23" s="8" t="s">
        <v>24</v>
      </c>
      <c r="N23" s="8" t="s">
        <v>24</v>
      </c>
    </row>
    <row r="24" spans="1:14" s="6" customFormat="1" ht="23.25" thickBot="1">
      <c r="A24" s="9" t="s">
        <v>19</v>
      </c>
      <c r="B24" s="9" t="s">
        <v>20</v>
      </c>
      <c r="C24" s="283" t="s">
        <v>26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</row>
    <row r="25" spans="1:14" s="3" customFormat="1" ht="11.25">
      <c r="A25" s="280" t="s">
        <v>70</v>
      </c>
      <c r="B25" s="296" t="s">
        <v>21</v>
      </c>
      <c r="C25" s="70">
        <v>0.2465277777777778</v>
      </c>
      <c r="D25" s="71">
        <v>0.3020833333333333</v>
      </c>
      <c r="E25" s="70">
        <v>0.3263888888888889</v>
      </c>
      <c r="F25" s="70">
        <v>0.37152777777777773</v>
      </c>
      <c r="G25" s="70">
        <v>0.4513888888888889</v>
      </c>
      <c r="H25" s="90">
        <v>0.545138888888889</v>
      </c>
      <c r="I25" s="70">
        <v>0.5972222222222222</v>
      </c>
      <c r="J25" s="70">
        <v>0.6597222222222222</v>
      </c>
      <c r="K25" s="78">
        <v>0.6805555555555555</v>
      </c>
      <c r="L25" s="91">
        <v>0.7534722222222222</v>
      </c>
      <c r="M25" s="70">
        <v>0.7638888888888888</v>
      </c>
      <c r="N25" s="70">
        <v>0.8263888888888888</v>
      </c>
    </row>
    <row r="26" spans="1:14" s="3" customFormat="1" ht="12" thickBot="1">
      <c r="A26" s="272"/>
      <c r="B26" s="297"/>
      <c r="C26" s="80">
        <f aca="true" t="shared" si="4" ref="C26:N26">C25+TIME(0,10,0)</f>
        <v>0.2534722222222222</v>
      </c>
      <c r="D26" s="82">
        <f t="shared" si="4"/>
        <v>0.30902777777777773</v>
      </c>
      <c r="E26" s="80">
        <f t="shared" si="4"/>
        <v>0.3333333333333333</v>
      </c>
      <c r="F26" s="80">
        <f t="shared" si="4"/>
        <v>0.37847222222222215</v>
      </c>
      <c r="G26" s="80">
        <f t="shared" si="4"/>
        <v>0.4583333333333333</v>
      </c>
      <c r="H26" s="81">
        <f t="shared" si="4"/>
        <v>0.5520833333333334</v>
      </c>
      <c r="I26" s="80">
        <f t="shared" si="4"/>
        <v>0.6041666666666666</v>
      </c>
      <c r="J26" s="80">
        <f t="shared" si="4"/>
        <v>0.6666666666666666</v>
      </c>
      <c r="K26" s="81">
        <f t="shared" si="4"/>
        <v>0.6874999999999999</v>
      </c>
      <c r="L26" s="92">
        <f t="shared" si="4"/>
        <v>0.7604166666666666</v>
      </c>
      <c r="M26" s="80">
        <f t="shared" si="4"/>
        <v>0.7708333333333333</v>
      </c>
      <c r="N26" s="80">
        <f t="shared" si="4"/>
        <v>0.8333333333333333</v>
      </c>
    </row>
    <row r="27" spans="1:14" s="3" customFormat="1" ht="11.25">
      <c r="A27" s="280" t="s">
        <v>69</v>
      </c>
      <c r="B27" s="296" t="s">
        <v>39</v>
      </c>
      <c r="C27" s="93">
        <f>C26+TIME(0,44,0)</f>
        <v>0.28402777777777777</v>
      </c>
      <c r="D27" s="94">
        <f>D26+TIME(0,44,0)</f>
        <v>0.3395833333333333</v>
      </c>
      <c r="E27" s="93">
        <f>E26+TIME(0,40,0)</f>
        <v>0.3611111111111111</v>
      </c>
      <c r="F27" s="93">
        <f>F26+TIME(0,44,0)</f>
        <v>0.4090277777777777</v>
      </c>
      <c r="G27" s="93">
        <f>G26+TIME(0,44,0)</f>
        <v>0.4888888888888889</v>
      </c>
      <c r="H27" s="95">
        <f>H26+TIME(0,47,0)</f>
        <v>0.5847222222222223</v>
      </c>
      <c r="I27" s="93">
        <f>I26+TIME(0,44,0)</f>
        <v>0.6347222222222222</v>
      </c>
      <c r="J27" s="93">
        <f>J26+TIME(0,44,0)</f>
        <v>0.6972222222222222</v>
      </c>
      <c r="K27" s="93">
        <f>K26+TIME(0,44,0)</f>
        <v>0.7180555555555554</v>
      </c>
      <c r="L27" s="96">
        <f>L26+TIME(0,45,0)</f>
        <v>0.7916666666666666</v>
      </c>
      <c r="M27" s="93">
        <f>M26+TIME(0,40,0)</f>
        <v>0.798611111111111</v>
      </c>
      <c r="N27" s="93">
        <f>N26+TIME(0,40,0)</f>
        <v>0.861111111111111</v>
      </c>
    </row>
    <row r="28" spans="1:14" s="3" customFormat="1" ht="12" thickBot="1">
      <c r="A28" s="272"/>
      <c r="B28" s="297"/>
      <c r="C28" s="75">
        <f>C27+TIME(0,10,0)</f>
        <v>0.2909722222222222</v>
      </c>
      <c r="D28" s="75">
        <f>D27+TIME(0,10,0)</f>
        <v>0.3465277777777777</v>
      </c>
      <c r="E28" s="75">
        <f>E27+TIME(0,5,0)</f>
        <v>0.3645833333333333</v>
      </c>
      <c r="F28" s="75">
        <f aca="true" t="shared" si="5" ref="F28:L28">F27+TIME(0,10,0)</f>
        <v>0.41597222222222213</v>
      </c>
      <c r="G28" s="75">
        <f t="shared" si="5"/>
        <v>0.4958333333333333</v>
      </c>
      <c r="H28" s="74">
        <f t="shared" si="5"/>
        <v>0.5916666666666667</v>
      </c>
      <c r="I28" s="75">
        <f t="shared" si="5"/>
        <v>0.6416666666666666</v>
      </c>
      <c r="J28" s="75">
        <f t="shared" si="5"/>
        <v>0.7041666666666666</v>
      </c>
      <c r="K28" s="75">
        <f t="shared" si="5"/>
        <v>0.7249999999999999</v>
      </c>
      <c r="L28" s="97">
        <f t="shared" si="5"/>
        <v>0.798611111111111</v>
      </c>
      <c r="M28" s="75">
        <f>M27+TIME(0,5,0)</f>
        <v>0.8020833333333333</v>
      </c>
      <c r="N28" s="75">
        <f>N27+TIME(0,5,0)</f>
        <v>0.8645833333333333</v>
      </c>
    </row>
    <row r="29" spans="1:14" s="3" customFormat="1" ht="11.25" customHeight="1">
      <c r="A29" s="281" t="s">
        <v>28</v>
      </c>
      <c r="B29" s="298" t="s">
        <v>21</v>
      </c>
      <c r="C29" s="70">
        <f>C28+TIME(0,37,0)</f>
        <v>0.31666666666666665</v>
      </c>
      <c r="D29" s="70">
        <f>D28+TIME(0,35,0)</f>
        <v>0.3708333333333333</v>
      </c>
      <c r="E29" s="70">
        <f>E28+TIME(0,35,0)</f>
        <v>0.3888888888888889</v>
      </c>
      <c r="F29" s="70">
        <f>F28+TIME(0,37,0)</f>
        <v>0.4416666666666666</v>
      </c>
      <c r="G29" s="70">
        <f>G28+TIME(0,35,0)</f>
        <v>0.5201388888888888</v>
      </c>
      <c r="H29" s="78">
        <f>H28+TIME(0,31,0)</f>
        <v>0.6131944444444445</v>
      </c>
      <c r="I29" s="70">
        <f>I28+TIME(0,35,0)</f>
        <v>0.6659722222222222</v>
      </c>
      <c r="J29" s="70">
        <f>J28+TIME(0,35,0)</f>
        <v>0.7284722222222222</v>
      </c>
      <c r="K29" s="70">
        <f>K28+TIME(0,35,0)</f>
        <v>0.7493055555555554</v>
      </c>
      <c r="L29" s="91">
        <f>L28+TIME(0,40,0)</f>
        <v>0.8263888888888888</v>
      </c>
      <c r="M29" s="70">
        <f>M28+TIME(0,35,0)</f>
        <v>0.8263888888888888</v>
      </c>
      <c r="N29" s="70">
        <f>N28+TIME(0,35,0)</f>
        <v>0.8888888888888888</v>
      </c>
    </row>
    <row r="30" spans="1:14" s="3" customFormat="1" ht="12" thickBot="1">
      <c r="A30" s="281"/>
      <c r="B30" s="298"/>
      <c r="C30" s="80">
        <f aca="true" t="shared" si="6" ref="C30:N30">C29+TIME(0,10,0)</f>
        <v>0.32361111111111107</v>
      </c>
      <c r="D30" s="82">
        <f t="shared" si="6"/>
        <v>0.3777777777777777</v>
      </c>
      <c r="E30" s="80">
        <f t="shared" si="6"/>
        <v>0.3958333333333333</v>
      </c>
      <c r="F30" s="80">
        <f>F29+TIME(0,5,0)</f>
        <v>0.4451388888888888</v>
      </c>
      <c r="G30" s="80">
        <f>G29+TIME(0,5,0)</f>
        <v>0.523611111111111</v>
      </c>
      <c r="H30" s="81">
        <f t="shared" si="6"/>
        <v>0.6201388888888889</v>
      </c>
      <c r="I30" s="80">
        <f>I29+TIME(0,10,0)</f>
        <v>0.6729166666666666</v>
      </c>
      <c r="J30" s="80">
        <f>J29+TIME(0,10,0)</f>
        <v>0.7354166666666666</v>
      </c>
      <c r="K30" s="80">
        <f>K29+TIME(0,10,0)</f>
        <v>0.7562499999999999</v>
      </c>
      <c r="L30" s="92">
        <f t="shared" si="6"/>
        <v>0.8333333333333333</v>
      </c>
      <c r="M30" s="80">
        <f t="shared" si="6"/>
        <v>0.8333333333333333</v>
      </c>
      <c r="N30" s="80">
        <f t="shared" si="6"/>
        <v>0.8958333333333333</v>
      </c>
    </row>
    <row r="31" spans="1:14" s="3" customFormat="1" ht="11.25">
      <c r="A31" s="278" t="s">
        <v>11</v>
      </c>
      <c r="B31" s="296" t="s">
        <v>21</v>
      </c>
      <c r="C31" s="93">
        <f>C30+TIME(0,50,0)</f>
        <v>0.3583333333333333</v>
      </c>
      <c r="D31" s="94">
        <f>D30+TIME(0,50,0)</f>
        <v>0.4124999999999999</v>
      </c>
      <c r="E31" s="93">
        <f>E30+TIME(0,50,0)</f>
        <v>0.4305555555555555</v>
      </c>
      <c r="F31" s="93">
        <f>F30+TIME(0,50,0)</f>
        <v>0.479861111111111</v>
      </c>
      <c r="G31" s="93">
        <f>G30+TIME(0,50,0)</f>
        <v>0.5583333333333332</v>
      </c>
      <c r="H31" s="95">
        <f>H30+TIME(0,53,0)</f>
        <v>0.6569444444444444</v>
      </c>
      <c r="I31" s="93">
        <f aca="true" t="shared" si="7" ref="I31:N31">I30+TIME(0,50,0)</f>
        <v>0.7076388888888888</v>
      </c>
      <c r="J31" s="93">
        <f t="shared" si="7"/>
        <v>0.7701388888888888</v>
      </c>
      <c r="K31" s="95">
        <f t="shared" si="7"/>
        <v>0.7909722222222221</v>
      </c>
      <c r="L31" s="96">
        <f t="shared" si="7"/>
        <v>0.8680555555555555</v>
      </c>
      <c r="M31" s="93">
        <f t="shared" si="7"/>
        <v>0.8680555555555555</v>
      </c>
      <c r="N31" s="93">
        <f t="shared" si="7"/>
        <v>0.9305555555555555</v>
      </c>
    </row>
    <row r="32" spans="1:14" s="3" customFormat="1" ht="12" thickBot="1">
      <c r="A32" s="279"/>
      <c r="B32" s="297"/>
      <c r="C32" s="80">
        <f aca="true" t="shared" si="8" ref="C32:N32">C31+TIME(0,5,0)</f>
        <v>0.3618055555555555</v>
      </c>
      <c r="D32" s="82">
        <f t="shared" si="8"/>
        <v>0.41597222222222213</v>
      </c>
      <c r="E32" s="80">
        <f t="shared" si="8"/>
        <v>0.43402777777777773</v>
      </c>
      <c r="F32" s="80">
        <f t="shared" si="8"/>
        <v>0.4833333333333332</v>
      </c>
      <c r="G32" s="80">
        <f t="shared" si="8"/>
        <v>0.5618055555555554</v>
      </c>
      <c r="H32" s="81">
        <f t="shared" si="8"/>
        <v>0.6604166666666667</v>
      </c>
      <c r="I32" s="80">
        <f t="shared" si="8"/>
        <v>0.711111111111111</v>
      </c>
      <c r="J32" s="80">
        <f t="shared" si="8"/>
        <v>0.773611111111111</v>
      </c>
      <c r="K32" s="81">
        <f t="shared" si="8"/>
        <v>0.7944444444444443</v>
      </c>
      <c r="L32" s="92">
        <f t="shared" si="8"/>
        <v>0.8715277777777777</v>
      </c>
      <c r="M32" s="80">
        <f t="shared" si="8"/>
        <v>0.8715277777777777</v>
      </c>
      <c r="N32" s="80">
        <f t="shared" si="8"/>
        <v>0.9340277777777777</v>
      </c>
    </row>
    <row r="34" spans="1:9" ht="12.75">
      <c r="A34" s="307" t="s">
        <v>73</v>
      </c>
      <c r="B34" s="307"/>
      <c r="C34" s="307"/>
      <c r="D34" s="307"/>
      <c r="E34" s="307"/>
      <c r="F34" s="307"/>
      <c r="G34" s="307"/>
      <c r="H34" s="307"/>
      <c r="I34" s="307"/>
    </row>
    <row r="35" spans="1:14" s="3" customFormat="1" ht="12.75" customHeight="1">
      <c r="A35" s="306" t="s">
        <v>122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</row>
    <row r="36" spans="1:17" ht="12.7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16"/>
      <c r="P36" s="16"/>
      <c r="Q36" s="16"/>
    </row>
    <row r="37" spans="1:17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6"/>
      <c r="P37" s="16"/>
      <c r="Q37" s="16"/>
    </row>
    <row r="38" spans="1:17" ht="12.75" customHeight="1">
      <c r="A38" s="15"/>
      <c r="B38" s="15"/>
      <c r="C38" s="295" t="s">
        <v>25</v>
      </c>
      <c r="D38" s="295"/>
      <c r="E38" s="295"/>
      <c r="F38" s="295"/>
      <c r="G38" s="295"/>
      <c r="H38" s="295"/>
      <c r="I38" s="295"/>
      <c r="J38" s="293">
        <v>40082</v>
      </c>
      <c r="K38" s="293"/>
      <c r="O38" s="39"/>
      <c r="P38" s="39"/>
      <c r="Q38" s="39"/>
    </row>
    <row r="39" spans="1:14" ht="12.75">
      <c r="A39" s="305" t="s">
        <v>35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</row>
    <row r="40" spans="1:14" ht="12.7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</row>
  </sheetData>
  <sheetProtection/>
  <mergeCells count="39">
    <mergeCell ref="A11:A12"/>
    <mergeCell ref="B11:B12"/>
    <mergeCell ref="A2:B2"/>
    <mergeCell ref="A3:B3"/>
    <mergeCell ref="A4:B4"/>
    <mergeCell ref="A5:B5"/>
    <mergeCell ref="A6:B6"/>
    <mergeCell ref="A7:B7"/>
    <mergeCell ref="A9:A10"/>
    <mergeCell ref="B9:B10"/>
    <mergeCell ref="C24:N24"/>
    <mergeCell ref="A13:A14"/>
    <mergeCell ref="B13:B14"/>
    <mergeCell ref="A15:A16"/>
    <mergeCell ref="B15:B16"/>
    <mergeCell ref="A17:N17"/>
    <mergeCell ref="A18:B18"/>
    <mergeCell ref="C18:N18"/>
    <mergeCell ref="B29:B30"/>
    <mergeCell ref="A19:B19"/>
    <mergeCell ref="A20:B20"/>
    <mergeCell ref="A21:B21"/>
    <mergeCell ref="A22:B22"/>
    <mergeCell ref="A23:B23"/>
    <mergeCell ref="A39:N40"/>
    <mergeCell ref="A35:N36"/>
    <mergeCell ref="A31:A32"/>
    <mergeCell ref="B31:B32"/>
    <mergeCell ref="A34:I34"/>
    <mergeCell ref="A1:N1"/>
    <mergeCell ref="C2:N2"/>
    <mergeCell ref="C8:N8"/>
    <mergeCell ref="C38:I38"/>
    <mergeCell ref="J38:K38"/>
    <mergeCell ref="A25:A26"/>
    <mergeCell ref="B25:B26"/>
    <mergeCell ref="A27:A28"/>
    <mergeCell ref="B27:B28"/>
    <mergeCell ref="A29:A30"/>
  </mergeCells>
  <hyperlinks>
    <hyperlink ref="A39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5">
      <selection activeCell="A44" sqref="A44:C45"/>
    </sheetView>
  </sheetViews>
  <sheetFormatPr defaultColWidth="5.00390625" defaultRowHeight="12.75"/>
  <cols>
    <col min="1" max="1" width="12.125" style="106" bestFit="1" customWidth="1"/>
    <col min="2" max="2" width="19.00390625" style="106" bestFit="1" customWidth="1"/>
    <col min="3" max="4" width="20.75390625" style="204" customWidth="1"/>
    <col min="5" max="16384" width="5.00390625" style="106" customWidth="1"/>
  </cols>
  <sheetData>
    <row r="1" spans="1:4" s="6" customFormat="1" ht="12" thickBot="1">
      <c r="A1" s="287" t="s">
        <v>282</v>
      </c>
      <c r="B1" s="288"/>
      <c r="C1" s="288"/>
      <c r="D1" s="289"/>
    </row>
    <row r="2" spans="1:4" s="5" customFormat="1" ht="13.5" thickBot="1">
      <c r="A2" s="316" t="s">
        <v>14</v>
      </c>
      <c r="B2" s="319"/>
      <c r="C2" s="290">
        <v>544</v>
      </c>
      <c r="D2" s="292"/>
    </row>
    <row r="3" spans="1:4" s="6" customFormat="1" ht="12" thickBot="1">
      <c r="A3" s="276" t="s">
        <v>15</v>
      </c>
      <c r="B3" s="308"/>
      <c r="C3" s="101">
        <v>2</v>
      </c>
      <c r="D3" s="101">
        <v>1</v>
      </c>
    </row>
    <row r="4" spans="1:4" s="2" customFormat="1" ht="34.5" thickBot="1">
      <c r="A4" s="276" t="s">
        <v>12</v>
      </c>
      <c r="B4" s="308"/>
      <c r="C4" s="184" t="s">
        <v>155</v>
      </c>
      <c r="D4" s="232" t="s">
        <v>208</v>
      </c>
    </row>
    <row r="5" spans="1:4" s="2" customFormat="1" ht="12" thickBot="1">
      <c r="A5" s="276" t="s">
        <v>13</v>
      </c>
      <c r="B5" s="308"/>
      <c r="C5" s="7">
        <v>39995</v>
      </c>
      <c r="D5" s="7"/>
    </row>
    <row r="6" spans="1:4" s="6" customFormat="1" ht="12" thickBot="1">
      <c r="A6" s="276" t="s">
        <v>16</v>
      </c>
      <c r="B6" s="308"/>
      <c r="C6" s="8">
        <v>1</v>
      </c>
      <c r="D6" s="8">
        <v>1</v>
      </c>
    </row>
    <row r="7" spans="1:4" s="6" customFormat="1" ht="12" thickBot="1">
      <c r="A7" s="276" t="s">
        <v>23</v>
      </c>
      <c r="B7" s="308"/>
      <c r="C7" s="8" t="s">
        <v>24</v>
      </c>
      <c r="D7" s="8" t="s">
        <v>24</v>
      </c>
    </row>
    <row r="8" spans="1:4" s="6" customFormat="1" ht="23.25" thickBot="1">
      <c r="A8" s="9" t="s">
        <v>19</v>
      </c>
      <c r="B8" s="9" t="s">
        <v>20</v>
      </c>
      <c r="C8" s="252"/>
      <c r="D8" s="252"/>
    </row>
    <row r="9" spans="1:4" ht="11.25">
      <c r="A9" s="311" t="s">
        <v>11</v>
      </c>
      <c r="B9" s="314" t="s">
        <v>21</v>
      </c>
      <c r="C9" s="110">
        <v>0.3854166666666667</v>
      </c>
      <c r="D9" s="110">
        <v>0.75</v>
      </c>
    </row>
    <row r="10" spans="1:4" ht="12" thickBot="1">
      <c r="A10" s="310"/>
      <c r="B10" s="318"/>
      <c r="C10" s="92">
        <f aca="true" t="shared" si="0" ref="C10:D12">C9+TIME(0,10,0)</f>
        <v>0.3923611111111111</v>
      </c>
      <c r="D10" s="92">
        <f t="shared" si="0"/>
        <v>0.7569444444444444</v>
      </c>
    </row>
    <row r="11" spans="1:4" ht="11.25">
      <c r="A11" s="311" t="s">
        <v>28</v>
      </c>
      <c r="B11" s="314" t="s">
        <v>21</v>
      </c>
      <c r="C11" s="96">
        <f>C10+TIME(0,50,0)</f>
        <v>0.4270833333333333</v>
      </c>
      <c r="D11" s="96">
        <f>D10+TIME(0,50,0)</f>
        <v>0.7916666666666666</v>
      </c>
    </row>
    <row r="12" spans="1:4" ht="12" thickBot="1">
      <c r="A12" s="313"/>
      <c r="B12" s="318"/>
      <c r="C12" s="97">
        <f>C11+TIME(0,15,0)</f>
        <v>0.4375</v>
      </c>
      <c r="D12" s="97">
        <f t="shared" si="0"/>
        <v>0.798611111111111</v>
      </c>
    </row>
    <row r="13" spans="1:4" ht="11.25">
      <c r="A13" s="309" t="s">
        <v>69</v>
      </c>
      <c r="B13" s="314" t="s">
        <v>39</v>
      </c>
      <c r="C13" s="91">
        <f>C12+TIME(0,40,0)</f>
        <v>0.4652777777777778</v>
      </c>
      <c r="D13" s="91">
        <f>D12+TIME(0,40,0)</f>
        <v>0.8263888888888888</v>
      </c>
    </row>
    <row r="14" spans="1:4" ht="12" thickBot="1">
      <c r="A14" s="310"/>
      <c r="B14" s="318"/>
      <c r="C14" s="92">
        <f>C13+TIME(0,10,0)</f>
        <v>0.4722222222222222</v>
      </c>
      <c r="D14" s="92">
        <f>D13+TIME(0,10,0)</f>
        <v>0.8333333333333333</v>
      </c>
    </row>
    <row r="15" spans="1:4" ht="11.25">
      <c r="A15" s="311" t="s">
        <v>109</v>
      </c>
      <c r="B15" s="314" t="s">
        <v>39</v>
      </c>
      <c r="C15" s="96">
        <f>C14+TIME(1,5,0)</f>
        <v>0.517361111111111</v>
      </c>
      <c r="D15" s="96">
        <f>D14+TIME(1,5,0)</f>
        <v>0.8784722222222221</v>
      </c>
    </row>
    <row r="16" spans="1:4" ht="12" thickBot="1">
      <c r="A16" s="313"/>
      <c r="B16" s="318"/>
      <c r="C16" s="97">
        <f>C15+TIME(0,10,0)</f>
        <v>0.5243055555555555</v>
      </c>
      <c r="D16" s="97">
        <f>D15+TIME(0,10,0)</f>
        <v>0.8854166666666665</v>
      </c>
    </row>
    <row r="17" spans="1:4" ht="11.25">
      <c r="A17" s="311" t="s">
        <v>285</v>
      </c>
      <c r="B17" s="314" t="s">
        <v>39</v>
      </c>
      <c r="C17" s="91">
        <f>C16+TIME(0,48,0)</f>
        <v>0.5576388888888888</v>
      </c>
      <c r="D17" s="91">
        <f>D16+TIME(0,47,0)</f>
        <v>0.9180555555555554</v>
      </c>
    </row>
    <row r="18" spans="1:4" ht="12" thickBot="1">
      <c r="A18" s="310"/>
      <c r="B18" s="315"/>
      <c r="C18" s="92">
        <f>C17+TIME(0,10,0)</f>
        <v>0.5645833333333332</v>
      </c>
      <c r="D18" s="92">
        <f>D17+TIME(0,10,0)</f>
        <v>0.9249999999999998</v>
      </c>
    </row>
    <row r="19" spans="1:4" ht="11.25">
      <c r="A19" s="311" t="s">
        <v>284</v>
      </c>
      <c r="B19" s="314"/>
      <c r="C19" s="91">
        <f>C18+TIME(0,30,0)</f>
        <v>0.5854166666666666</v>
      </c>
      <c r="D19" s="245"/>
    </row>
    <row r="20" spans="1:4" ht="12" thickBot="1">
      <c r="A20" s="310"/>
      <c r="B20" s="315"/>
      <c r="C20" s="92">
        <f>C19+TIME(0,5,0)</f>
        <v>0.5888888888888888</v>
      </c>
      <c r="D20" s="246"/>
    </row>
    <row r="21" spans="1:4" s="6" customFormat="1" ht="12" thickBot="1">
      <c r="A21" s="287" t="s">
        <v>283</v>
      </c>
      <c r="B21" s="288"/>
      <c r="C21" s="288"/>
      <c r="D21" s="289"/>
    </row>
    <row r="22" spans="1:4" s="5" customFormat="1" ht="13.5" thickBot="1">
      <c r="A22" s="316" t="s">
        <v>14</v>
      </c>
      <c r="B22" s="317"/>
      <c r="C22" s="290">
        <v>544</v>
      </c>
      <c r="D22" s="292"/>
    </row>
    <row r="23" spans="1:4" s="6" customFormat="1" ht="12" thickBot="1">
      <c r="A23" s="276" t="s">
        <v>15</v>
      </c>
      <c r="B23" s="308"/>
      <c r="C23" s="101">
        <v>1</v>
      </c>
      <c r="D23" s="101">
        <v>2</v>
      </c>
    </row>
    <row r="24" spans="1:4" s="2" customFormat="1" ht="34.5" thickBot="1">
      <c r="A24" s="276" t="s">
        <v>12</v>
      </c>
      <c r="B24" s="308"/>
      <c r="C24" s="232" t="s">
        <v>208</v>
      </c>
      <c r="D24" s="184" t="s">
        <v>155</v>
      </c>
    </row>
    <row r="25" spans="1:4" s="2" customFormat="1" ht="12" thickBot="1">
      <c r="A25" s="276" t="s">
        <v>13</v>
      </c>
      <c r="B25" s="308"/>
      <c r="C25" s="7"/>
      <c r="D25" s="7">
        <v>39995</v>
      </c>
    </row>
    <row r="26" spans="1:4" s="6" customFormat="1" ht="12" thickBot="1">
      <c r="A26" s="276" t="s">
        <v>16</v>
      </c>
      <c r="B26" s="308"/>
      <c r="C26" s="8">
        <v>1</v>
      </c>
      <c r="D26" s="8">
        <v>1</v>
      </c>
    </row>
    <row r="27" spans="1:4" s="6" customFormat="1" ht="12" thickBot="1">
      <c r="A27" s="276" t="s">
        <v>23</v>
      </c>
      <c r="B27" s="308"/>
      <c r="C27" s="32" t="s">
        <v>24</v>
      </c>
      <c r="D27" s="32" t="s">
        <v>24</v>
      </c>
    </row>
    <row r="28" spans="1:4" s="6" customFormat="1" ht="23.25" thickBot="1">
      <c r="A28" s="9" t="s">
        <v>19</v>
      </c>
      <c r="B28" s="9" t="s">
        <v>20</v>
      </c>
      <c r="C28" s="252"/>
      <c r="D28" s="252"/>
    </row>
    <row r="29" spans="1:4" ht="11.25">
      <c r="A29" s="311" t="s">
        <v>284</v>
      </c>
      <c r="B29" s="314"/>
      <c r="C29" s="245"/>
      <c r="D29" s="91">
        <v>0.6770833333333334</v>
      </c>
    </row>
    <row r="30" spans="1:4" ht="12" thickBot="1">
      <c r="A30" s="310"/>
      <c r="B30" s="315"/>
      <c r="C30" s="246"/>
      <c r="D30" s="92">
        <f>D29+TIME(0,10,0)</f>
        <v>0.6840277777777778</v>
      </c>
    </row>
    <row r="31" spans="1:4" ht="11.25">
      <c r="A31" s="311" t="s">
        <v>285</v>
      </c>
      <c r="B31" s="311" t="s">
        <v>39</v>
      </c>
      <c r="C31" s="96">
        <v>0.16319444444444445</v>
      </c>
      <c r="D31" s="96">
        <f>D30+TIME(0,30,0)</f>
        <v>0.7048611111111112</v>
      </c>
    </row>
    <row r="32" spans="1:4" ht="12" thickBot="1">
      <c r="A32" s="310"/>
      <c r="B32" s="312"/>
      <c r="C32" s="92">
        <f>C31+TIME(0,10,0)</f>
        <v>0.1701388888888889</v>
      </c>
      <c r="D32" s="92">
        <f>D31+TIME(0,10,0)</f>
        <v>0.7118055555555556</v>
      </c>
    </row>
    <row r="33" spans="1:4" ht="11.25">
      <c r="A33" s="311" t="s">
        <v>109</v>
      </c>
      <c r="B33" s="311" t="s">
        <v>39</v>
      </c>
      <c r="C33" s="96">
        <f>C32+TIME(0,47,0)</f>
        <v>0.20277777777777778</v>
      </c>
      <c r="D33" s="96">
        <f>D32+TIME(0,47,0)</f>
        <v>0.7444444444444445</v>
      </c>
    </row>
    <row r="34" spans="1:4" ht="12" thickBot="1">
      <c r="A34" s="313"/>
      <c r="B34" s="312"/>
      <c r="C34" s="97">
        <f>C33+TIME(0,10,0)</f>
        <v>0.20972222222222223</v>
      </c>
      <c r="D34" s="97">
        <f>D33+TIME(0,10,0)</f>
        <v>0.7513888888888889</v>
      </c>
    </row>
    <row r="35" spans="1:4" ht="11.25">
      <c r="A35" s="309" t="s">
        <v>69</v>
      </c>
      <c r="B35" s="311" t="s">
        <v>39</v>
      </c>
      <c r="C35" s="91">
        <f>C34+TIME(1,5,0)</f>
        <v>0.2548611111111111</v>
      </c>
      <c r="D35" s="91">
        <f>D34+TIME(1,5,0)</f>
        <v>0.7965277777777777</v>
      </c>
    </row>
    <row r="36" spans="1:4" ht="12" thickBot="1">
      <c r="A36" s="310"/>
      <c r="B36" s="312"/>
      <c r="C36" s="92">
        <f>C35+TIME(0,10,0)</f>
        <v>0.2618055555555555</v>
      </c>
      <c r="D36" s="92">
        <f>D35+TIME(0,10,0)</f>
        <v>0.8034722222222221</v>
      </c>
    </row>
    <row r="37" spans="1:4" ht="11.25">
      <c r="A37" s="311" t="s">
        <v>28</v>
      </c>
      <c r="B37" s="311" t="s">
        <v>21</v>
      </c>
      <c r="C37" s="96">
        <f>C36+TIME(0,40,0)</f>
        <v>0.2895833333333333</v>
      </c>
      <c r="D37" s="96">
        <f>D36+TIME(0,40,0)</f>
        <v>0.8312499999999999</v>
      </c>
    </row>
    <row r="38" spans="1:4" ht="12" thickBot="1">
      <c r="A38" s="313"/>
      <c r="B38" s="312"/>
      <c r="C38" s="97">
        <f>C37+TIME(0,10,0)</f>
        <v>0.2965277777777777</v>
      </c>
      <c r="D38" s="97">
        <f>D37+TIME(0,10,0)</f>
        <v>0.8381944444444444</v>
      </c>
    </row>
    <row r="39" spans="1:4" ht="11.25">
      <c r="A39" s="311" t="s">
        <v>11</v>
      </c>
      <c r="B39" s="311" t="s">
        <v>21</v>
      </c>
      <c r="C39" s="91">
        <f>C38+TIME(0,50,0)</f>
        <v>0.33124999999999993</v>
      </c>
      <c r="D39" s="91">
        <f>D38+TIME(0,50,0)</f>
        <v>0.8729166666666666</v>
      </c>
    </row>
    <row r="40" spans="1:4" ht="12" thickBot="1">
      <c r="A40" s="313"/>
      <c r="B40" s="313"/>
      <c r="C40" s="92">
        <f>C39+TIME(0,10,0)</f>
        <v>0.33819444444444435</v>
      </c>
      <c r="D40" s="92">
        <f>D39+TIME(0,5,0)</f>
        <v>0.8763888888888888</v>
      </c>
    </row>
    <row r="44" spans="1:4" s="4" customFormat="1" ht="12.75" customHeight="1">
      <c r="A44" s="373" t="s">
        <v>25</v>
      </c>
      <c r="B44" s="373"/>
      <c r="C44" s="373"/>
      <c r="D44" s="293">
        <v>40082</v>
      </c>
    </row>
    <row r="45" spans="1:4" s="4" customFormat="1" ht="12.75">
      <c r="A45" s="373"/>
      <c r="B45" s="373"/>
      <c r="C45" s="373"/>
      <c r="D45" s="294"/>
    </row>
    <row r="46" spans="1:4" s="4" customFormat="1" ht="12.75">
      <c r="A46" s="15"/>
      <c r="B46" s="15"/>
      <c r="C46" s="16"/>
      <c r="D46" s="16"/>
    </row>
    <row r="47" spans="1:4" s="4" customFormat="1" ht="12.75">
      <c r="A47" s="305" t="s">
        <v>35</v>
      </c>
      <c r="B47" s="305"/>
      <c r="C47" s="305"/>
      <c r="D47" s="305"/>
    </row>
    <row r="48" spans="1:4" s="4" customFormat="1" ht="12.75">
      <c r="A48" s="305"/>
      <c r="B48" s="305"/>
      <c r="C48" s="305"/>
      <c r="D48" s="305"/>
    </row>
  </sheetData>
  <sheetProtection/>
  <mergeCells count="43">
    <mergeCell ref="A5:B5"/>
    <mergeCell ref="A6:B6"/>
    <mergeCell ref="A7:B7"/>
    <mergeCell ref="A9:A10"/>
    <mergeCell ref="A1:D1"/>
    <mergeCell ref="A2:B2"/>
    <mergeCell ref="A3:B3"/>
    <mergeCell ref="A4:B4"/>
    <mergeCell ref="B9:B10"/>
    <mergeCell ref="A11:A12"/>
    <mergeCell ref="B11:B12"/>
    <mergeCell ref="A25:B25"/>
    <mergeCell ref="A24:B24"/>
    <mergeCell ref="A13:A14"/>
    <mergeCell ref="B13:B14"/>
    <mergeCell ref="A26:B26"/>
    <mergeCell ref="A15:A16"/>
    <mergeCell ref="B15:B16"/>
    <mergeCell ref="A17:A18"/>
    <mergeCell ref="B17:B18"/>
    <mergeCell ref="A19:A20"/>
    <mergeCell ref="B19:B20"/>
    <mergeCell ref="A21:D21"/>
    <mergeCell ref="A22:B22"/>
    <mergeCell ref="A23:B23"/>
    <mergeCell ref="B39:B40"/>
    <mergeCell ref="A27:B27"/>
    <mergeCell ref="A29:A30"/>
    <mergeCell ref="B29:B30"/>
    <mergeCell ref="A31:A32"/>
    <mergeCell ref="B31:B32"/>
    <mergeCell ref="A33:A34"/>
    <mergeCell ref="B33:B34"/>
    <mergeCell ref="D44:D45"/>
    <mergeCell ref="A47:D48"/>
    <mergeCell ref="C2:D2"/>
    <mergeCell ref="C22:D22"/>
    <mergeCell ref="A44:C45"/>
    <mergeCell ref="A35:A36"/>
    <mergeCell ref="B35:B36"/>
    <mergeCell ref="A37:A38"/>
    <mergeCell ref="B37:B38"/>
    <mergeCell ref="A39:A40"/>
  </mergeCells>
  <hyperlinks>
    <hyperlink ref="A47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6">
      <selection activeCell="H38" sqref="H38"/>
    </sheetView>
  </sheetViews>
  <sheetFormatPr defaultColWidth="12.00390625" defaultRowHeight="12.75"/>
  <cols>
    <col min="1" max="1" width="18.00390625" style="4" customWidth="1"/>
    <col min="2" max="2" width="18.875" style="4" customWidth="1"/>
    <col min="3" max="4" width="18.00390625" style="16" customWidth="1"/>
    <col min="5" max="5" width="4.875" style="4" bestFit="1" customWidth="1"/>
    <col min="6" max="6" width="5.125" style="4" bestFit="1" customWidth="1"/>
    <col min="7" max="16384" width="12.00390625" style="4" customWidth="1"/>
  </cols>
  <sheetData>
    <row r="1" spans="1:4" s="153" customFormat="1" ht="18" customHeight="1" thickBot="1">
      <c r="A1" s="323" t="s">
        <v>286</v>
      </c>
      <c r="B1" s="324"/>
      <c r="C1" s="324"/>
      <c r="D1" s="325"/>
    </row>
    <row r="2" spans="1:4" s="5" customFormat="1" ht="13.5" thickBot="1">
      <c r="A2" s="276" t="s">
        <v>14</v>
      </c>
      <c r="B2" s="308"/>
      <c r="C2" s="290">
        <v>545</v>
      </c>
      <c r="D2" s="292"/>
    </row>
    <row r="3" spans="1:4" s="6" customFormat="1" ht="13.5" customHeight="1" thickBot="1">
      <c r="A3" s="276" t="s">
        <v>15</v>
      </c>
      <c r="B3" s="308"/>
      <c r="C3" s="290">
        <v>1</v>
      </c>
      <c r="D3" s="292"/>
    </row>
    <row r="4" spans="1:4" s="2" customFormat="1" ht="36" customHeight="1" thickBot="1">
      <c r="A4" s="276" t="s">
        <v>12</v>
      </c>
      <c r="B4" s="308"/>
      <c r="C4" s="347" t="s">
        <v>33</v>
      </c>
      <c r="D4" s="348"/>
    </row>
    <row r="5" spans="1:4" s="2" customFormat="1" ht="12" thickBot="1">
      <c r="A5" s="276" t="s">
        <v>13</v>
      </c>
      <c r="B5" s="308"/>
      <c r="C5" s="7"/>
      <c r="D5" s="7"/>
    </row>
    <row r="6" spans="1:4" s="6" customFormat="1" ht="13.5" customHeight="1" thickBot="1">
      <c r="A6" s="276" t="s">
        <v>16</v>
      </c>
      <c r="B6" s="308"/>
      <c r="C6" s="8">
        <v>1</v>
      </c>
      <c r="D6" s="8">
        <v>2</v>
      </c>
    </row>
    <row r="7" spans="1:4" s="6" customFormat="1" ht="13.5" customHeight="1" thickBot="1">
      <c r="A7" s="276" t="s">
        <v>23</v>
      </c>
      <c r="B7" s="308"/>
      <c r="C7" s="8" t="s">
        <v>24</v>
      </c>
      <c r="D7" s="8" t="s">
        <v>24</v>
      </c>
    </row>
    <row r="8" spans="1:4" s="6" customFormat="1" ht="12" thickBot="1">
      <c r="A8" s="9" t="s">
        <v>19</v>
      </c>
      <c r="B8" s="9" t="s">
        <v>20</v>
      </c>
      <c r="C8" s="8" t="s">
        <v>26</v>
      </c>
      <c r="D8" s="8" t="s">
        <v>26</v>
      </c>
    </row>
    <row r="9" spans="1:4" s="3" customFormat="1" ht="11.25">
      <c r="A9" s="327" t="s">
        <v>11</v>
      </c>
      <c r="B9" s="327" t="s">
        <v>21</v>
      </c>
      <c r="C9" s="47">
        <v>0.4131944444444444</v>
      </c>
      <c r="D9" s="47">
        <v>0.6319444444444444</v>
      </c>
    </row>
    <row r="10" spans="1:4" s="3" customFormat="1" ht="12" thickBot="1">
      <c r="A10" s="328"/>
      <c r="B10" s="328"/>
      <c r="C10" s="51">
        <f>C9+TIME(0,10,0)</f>
        <v>0.42013888888888884</v>
      </c>
      <c r="D10" s="51">
        <f>D9+TIME(0,10,0)</f>
        <v>0.6388888888888888</v>
      </c>
    </row>
    <row r="11" spans="1:4" s="3" customFormat="1" ht="11.25">
      <c r="A11" s="278" t="s">
        <v>30</v>
      </c>
      <c r="B11" s="280" t="s">
        <v>114</v>
      </c>
      <c r="C11" s="47">
        <f>C10+TIME(0,70,0)</f>
        <v>0.46874999999999994</v>
      </c>
      <c r="D11" s="47">
        <f>D10+TIME(0,70,0)</f>
        <v>0.6875</v>
      </c>
    </row>
    <row r="12" spans="1:4" s="3" customFormat="1" ht="12" thickBot="1">
      <c r="A12" s="279"/>
      <c r="B12" s="272"/>
      <c r="C12" s="55">
        <f>C11+TIME(0,0,0)</f>
        <v>0.46874999999999994</v>
      </c>
      <c r="D12" s="55">
        <f>D11+TIME(0,5,0)</f>
        <v>0.6909722222222222</v>
      </c>
    </row>
    <row r="13" spans="1:4" s="3" customFormat="1" ht="11.25">
      <c r="A13" s="278" t="s">
        <v>17</v>
      </c>
      <c r="B13" s="280" t="s">
        <v>21</v>
      </c>
      <c r="C13" s="47">
        <f>C12+TIME(0,35,0)</f>
        <v>0.4930555555555555</v>
      </c>
      <c r="D13" s="47">
        <f>D12+TIME(0,35,0)</f>
        <v>0.7152777777777778</v>
      </c>
    </row>
    <row r="14" spans="1:4" s="3" customFormat="1" ht="12" thickBot="1">
      <c r="A14" s="279"/>
      <c r="B14" s="272"/>
      <c r="C14" s="55">
        <f>C13+TIME(0,5,0)</f>
        <v>0.49652777777777773</v>
      </c>
      <c r="D14" s="55">
        <f>D13+TIME(0,5,0)</f>
        <v>0.71875</v>
      </c>
    </row>
    <row r="15" spans="1:4" s="3" customFormat="1" ht="11.25">
      <c r="A15" s="278" t="s">
        <v>251</v>
      </c>
      <c r="B15" s="280" t="s">
        <v>39</v>
      </c>
      <c r="C15" s="59">
        <f>C14+TIME(0,25,0)</f>
        <v>0.5138888888888888</v>
      </c>
      <c r="D15" s="59">
        <f>D14+TIME(0,25,0)</f>
        <v>0.7361111111111112</v>
      </c>
    </row>
    <row r="16" spans="1:4" s="3" customFormat="1" ht="12" thickBot="1">
      <c r="A16" s="273"/>
      <c r="B16" s="281"/>
      <c r="C16" s="51">
        <f>C15+TIME(0,0,0)</f>
        <v>0.5138888888888888</v>
      </c>
      <c r="D16" s="51">
        <f>D15+TIME(0,0,0)</f>
        <v>0.7361111111111112</v>
      </c>
    </row>
    <row r="17" spans="1:4" s="153" customFormat="1" ht="23.25" customHeight="1" thickBot="1">
      <c r="A17" s="323" t="s">
        <v>287</v>
      </c>
      <c r="B17" s="324"/>
      <c r="C17" s="324"/>
      <c r="D17" s="325"/>
    </row>
    <row r="18" spans="1:4" s="5" customFormat="1" ht="13.5" thickBot="1">
      <c r="A18" s="276" t="s">
        <v>14</v>
      </c>
      <c r="B18" s="277"/>
      <c r="C18" s="290">
        <v>530</v>
      </c>
      <c r="D18" s="292"/>
    </row>
    <row r="19" spans="1:4" s="6" customFormat="1" ht="13.5" customHeight="1" thickBot="1">
      <c r="A19" s="276" t="s">
        <v>15</v>
      </c>
      <c r="B19" s="277"/>
      <c r="C19" s="290">
        <v>1</v>
      </c>
      <c r="D19" s="292"/>
    </row>
    <row r="20" spans="1:4" s="2" customFormat="1" ht="36" customHeight="1" thickBot="1">
      <c r="A20" s="276" t="s">
        <v>12</v>
      </c>
      <c r="B20" s="277"/>
      <c r="C20" s="347" t="s">
        <v>33</v>
      </c>
      <c r="D20" s="348"/>
    </row>
    <row r="21" spans="1:4" s="2" customFormat="1" ht="12" thickBot="1">
      <c r="A21" s="276" t="s">
        <v>13</v>
      </c>
      <c r="B21" s="277"/>
      <c r="C21" s="7"/>
      <c r="D21" s="7"/>
    </row>
    <row r="22" spans="1:4" s="6" customFormat="1" ht="13.5" customHeight="1" thickBot="1">
      <c r="A22" s="276" t="s">
        <v>16</v>
      </c>
      <c r="B22" s="277"/>
      <c r="C22" s="8">
        <v>1</v>
      </c>
      <c r="D22" s="8">
        <v>2</v>
      </c>
    </row>
    <row r="23" spans="1:4" s="6" customFormat="1" ht="13.5" customHeight="1" thickBot="1">
      <c r="A23" s="276" t="s">
        <v>23</v>
      </c>
      <c r="B23" s="277"/>
      <c r="C23" s="8" t="s">
        <v>24</v>
      </c>
      <c r="D23" s="8" t="s">
        <v>24</v>
      </c>
    </row>
    <row r="24" spans="1:4" s="6" customFormat="1" ht="12" thickBot="1">
      <c r="A24" s="9" t="s">
        <v>19</v>
      </c>
      <c r="B24" s="9" t="s">
        <v>20</v>
      </c>
      <c r="C24" s="8" t="s">
        <v>26</v>
      </c>
      <c r="D24" s="8" t="s">
        <v>26</v>
      </c>
    </row>
    <row r="25" spans="1:4" s="3" customFormat="1" ht="11.25">
      <c r="A25" s="327" t="s">
        <v>251</v>
      </c>
      <c r="B25" s="327" t="s">
        <v>39</v>
      </c>
      <c r="C25" s="47">
        <v>0.2569444444444445</v>
      </c>
      <c r="D25" s="47">
        <v>0.513888888888889</v>
      </c>
    </row>
    <row r="26" spans="1:4" s="3" customFormat="1" ht="12" thickBot="1">
      <c r="A26" s="328"/>
      <c r="B26" s="328"/>
      <c r="C26" s="55">
        <f>C25+TIME(0,0,0)</f>
        <v>0.2569444444444445</v>
      </c>
      <c r="D26" s="55">
        <f>D25+TIME(0,0,0)</f>
        <v>0.513888888888889</v>
      </c>
    </row>
    <row r="27" spans="1:4" s="3" customFormat="1" ht="11.25">
      <c r="A27" s="327" t="s">
        <v>17</v>
      </c>
      <c r="B27" s="327" t="s">
        <v>21</v>
      </c>
      <c r="C27" s="47">
        <f>C26+TIME(0,33,0)</f>
        <v>0.2798611111111111</v>
      </c>
      <c r="D27" s="47">
        <f>D26+TIME(0,25,0)</f>
        <v>0.5312500000000001</v>
      </c>
    </row>
    <row r="28" spans="1:4" s="3" customFormat="1" ht="12" thickBot="1">
      <c r="A28" s="328"/>
      <c r="B28" s="328"/>
      <c r="C28" s="51">
        <f>C27+TIME(0,10,0)</f>
        <v>0.28680555555555554</v>
      </c>
      <c r="D28" s="51">
        <f>D27+TIME(0,5,0)</f>
        <v>0.5347222222222223</v>
      </c>
    </row>
    <row r="29" spans="1:4" s="3" customFormat="1" ht="11.25">
      <c r="A29" s="327" t="s">
        <v>30</v>
      </c>
      <c r="B29" s="327" t="s">
        <v>114</v>
      </c>
      <c r="C29" s="47">
        <f>C28+TIME(0,35,0)</f>
        <v>0.3111111111111111</v>
      </c>
      <c r="D29" s="47">
        <f>D28+TIME(0,35,0)</f>
        <v>0.5590277777777779</v>
      </c>
    </row>
    <row r="30" spans="1:4" s="3" customFormat="1" ht="12" thickBot="1">
      <c r="A30" s="328"/>
      <c r="B30" s="328"/>
      <c r="C30" s="55">
        <f>C29+TIME(0,5,0)</f>
        <v>0.3145833333333333</v>
      </c>
      <c r="D30" s="55">
        <f>D29+TIME(0,5,0)</f>
        <v>0.5625000000000001</v>
      </c>
    </row>
    <row r="31" spans="1:4" s="3" customFormat="1" ht="11.25">
      <c r="A31" s="327" t="s">
        <v>11</v>
      </c>
      <c r="B31" s="327" t="s">
        <v>21</v>
      </c>
      <c r="C31" s="59">
        <f>C30+TIME(0,70,0)</f>
        <v>0.36319444444444443</v>
      </c>
      <c r="D31" s="59">
        <f>D30+TIME(0,70,0)</f>
        <v>0.6111111111111113</v>
      </c>
    </row>
    <row r="32" spans="1:4" s="3" customFormat="1" ht="12" thickBot="1">
      <c r="A32" s="328"/>
      <c r="B32" s="328"/>
      <c r="C32" s="55">
        <f>C31+TIME(0,5,0)</f>
        <v>0.36666666666666664</v>
      </c>
      <c r="D32" s="55">
        <f>D31+TIME(0,5,0)</f>
        <v>0.6145833333333335</v>
      </c>
    </row>
    <row r="33" spans="1:6" s="3" customFormat="1" ht="11.25">
      <c r="A33" s="164"/>
      <c r="B33" s="2"/>
      <c r="C33" s="165"/>
      <c r="D33" s="165"/>
      <c r="F33" s="192"/>
    </row>
    <row r="34" spans="1:6" ht="12.75">
      <c r="A34" s="193"/>
      <c r="B34" s="2"/>
      <c r="C34" s="165"/>
      <c r="D34" s="165"/>
      <c r="E34" s="192"/>
      <c r="F34" s="192"/>
    </row>
    <row r="35" spans="1:15" ht="25.5" customHeight="1">
      <c r="A35" s="320" t="s">
        <v>25</v>
      </c>
      <c r="B35" s="320"/>
      <c r="C35" s="320"/>
      <c r="D35" s="34">
        <v>40085</v>
      </c>
      <c r="E35" s="66"/>
      <c r="F35" s="66"/>
      <c r="G35" s="66"/>
      <c r="I35" s="67"/>
      <c r="J35" s="16"/>
      <c r="K35" s="16"/>
      <c r="L35" s="16"/>
      <c r="M35" s="39"/>
      <c r="N35" s="39"/>
      <c r="O35" s="39"/>
    </row>
    <row r="36" spans="1:12" ht="12.75" customHeight="1">
      <c r="A36" s="305" t="s">
        <v>35</v>
      </c>
      <c r="B36" s="305"/>
      <c r="C36" s="305"/>
      <c r="D36" s="305"/>
      <c r="E36" s="152"/>
      <c r="F36" s="152"/>
      <c r="G36" s="152"/>
      <c r="H36" s="152"/>
      <c r="I36" s="152"/>
      <c r="J36" s="152"/>
      <c r="K36" s="152"/>
      <c r="L36" s="152"/>
    </row>
    <row r="37" spans="1:4" ht="12.75">
      <c r="A37" s="305"/>
      <c r="B37" s="305"/>
      <c r="C37" s="305"/>
      <c r="D37" s="305"/>
    </row>
  </sheetData>
  <sheetProtection/>
  <mergeCells count="38">
    <mergeCell ref="A11:A12"/>
    <mergeCell ref="B11:B12"/>
    <mergeCell ref="A1:D1"/>
    <mergeCell ref="A2:B2"/>
    <mergeCell ref="C2:D2"/>
    <mergeCell ref="A3:B3"/>
    <mergeCell ref="C3:D3"/>
    <mergeCell ref="A4:B4"/>
    <mergeCell ref="C4:D4"/>
    <mergeCell ref="A5:B5"/>
    <mergeCell ref="A6:B6"/>
    <mergeCell ref="A7:B7"/>
    <mergeCell ref="A9:A10"/>
    <mergeCell ref="B9:B10"/>
    <mergeCell ref="A17:D17"/>
    <mergeCell ref="A18:B18"/>
    <mergeCell ref="C18:D18"/>
    <mergeCell ref="A19:B19"/>
    <mergeCell ref="A13:A14"/>
    <mergeCell ref="B13:B14"/>
    <mergeCell ref="A15:A16"/>
    <mergeCell ref="B15:B16"/>
    <mergeCell ref="C19:D19"/>
    <mergeCell ref="A21:B21"/>
    <mergeCell ref="A22:B22"/>
    <mergeCell ref="A23:B23"/>
    <mergeCell ref="A20:B20"/>
    <mergeCell ref="C20:D20"/>
    <mergeCell ref="A25:A26"/>
    <mergeCell ref="B25:B26"/>
    <mergeCell ref="A35:C35"/>
    <mergeCell ref="A36:D37"/>
    <mergeCell ref="A27:A28"/>
    <mergeCell ref="B27:B28"/>
    <mergeCell ref="A29:A30"/>
    <mergeCell ref="B29:B30"/>
    <mergeCell ref="A31:A32"/>
    <mergeCell ref="B31:B32"/>
  </mergeCells>
  <hyperlinks>
    <hyperlink ref="A36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zoomScalePageLayoutView="0" workbookViewId="0" topLeftCell="A10">
      <selection activeCell="G35" sqref="G35"/>
    </sheetView>
  </sheetViews>
  <sheetFormatPr defaultColWidth="9.00390625" defaultRowHeight="12.75"/>
  <cols>
    <col min="1" max="1" width="16.00390625" style="0" bestFit="1" customWidth="1"/>
    <col min="2" max="2" width="16.125" style="0" bestFit="1" customWidth="1"/>
    <col min="3" max="3" width="19.875" style="1" customWidth="1"/>
  </cols>
  <sheetData>
    <row r="1" spans="1:7" s="153" customFormat="1" ht="18" customHeight="1" thickBot="1">
      <c r="A1" s="323" t="s">
        <v>289</v>
      </c>
      <c r="B1" s="324"/>
      <c r="C1" s="325"/>
      <c r="D1" s="166"/>
      <c r="E1" s="166"/>
      <c r="F1" s="166"/>
      <c r="G1" s="166"/>
    </row>
    <row r="2" spans="1:3" s="5" customFormat="1" ht="13.5" thickBot="1">
      <c r="A2" s="276" t="s">
        <v>14</v>
      </c>
      <c r="B2" s="277"/>
      <c r="C2" s="235">
        <v>546</v>
      </c>
    </row>
    <row r="3" spans="1:3" s="6" customFormat="1" ht="13.5" customHeight="1" thickBot="1">
      <c r="A3" s="276" t="s">
        <v>15</v>
      </c>
      <c r="B3" s="277"/>
      <c r="C3" s="231">
        <v>1</v>
      </c>
    </row>
    <row r="4" spans="1:8" s="2" customFormat="1" ht="13.5" thickBot="1">
      <c r="A4" s="276" t="s">
        <v>12</v>
      </c>
      <c r="B4" s="277"/>
      <c r="C4" s="232" t="s">
        <v>66</v>
      </c>
      <c r="D4" s="167"/>
      <c r="E4" s="167"/>
      <c r="F4" s="167"/>
      <c r="G4" s="167"/>
      <c r="H4" s="167"/>
    </row>
    <row r="5" spans="1:3" s="2" customFormat="1" ht="12" thickBot="1">
      <c r="A5" s="276" t="s">
        <v>13</v>
      </c>
      <c r="B5" s="277"/>
      <c r="C5" s="233"/>
    </row>
    <row r="6" spans="1:3" s="6" customFormat="1" ht="13.5" customHeight="1" thickBot="1">
      <c r="A6" s="276" t="s">
        <v>16</v>
      </c>
      <c r="B6" s="277"/>
      <c r="C6" s="231">
        <v>1</v>
      </c>
    </row>
    <row r="7" spans="1:3" s="6" customFormat="1" ht="13.5" customHeight="1" thickBot="1">
      <c r="A7" s="276" t="s">
        <v>23</v>
      </c>
      <c r="B7" s="277"/>
      <c r="C7" s="8" t="s">
        <v>74</v>
      </c>
    </row>
    <row r="8" spans="1:3" s="6" customFormat="1" ht="12" thickBot="1">
      <c r="A8" s="9" t="s">
        <v>19</v>
      </c>
      <c r="B8" s="10" t="s">
        <v>20</v>
      </c>
      <c r="C8" s="157"/>
    </row>
    <row r="9" spans="1:3" ht="12.75">
      <c r="A9" s="366" t="s">
        <v>11</v>
      </c>
      <c r="B9" s="366" t="s">
        <v>21</v>
      </c>
      <c r="C9" s="70">
        <v>0.513888888888889</v>
      </c>
    </row>
    <row r="10" spans="1:3" ht="13.5" thickBot="1">
      <c r="A10" s="371"/>
      <c r="B10" s="371"/>
      <c r="C10" s="80">
        <f>C9+TIME(0,10,0)</f>
        <v>0.5208333333333334</v>
      </c>
    </row>
    <row r="11" spans="1:3" ht="12.75">
      <c r="A11" s="372" t="s">
        <v>30</v>
      </c>
      <c r="B11" s="372" t="s">
        <v>114</v>
      </c>
      <c r="C11" s="75">
        <f>C10+TIME(1,15,0)</f>
        <v>0.5729166666666667</v>
      </c>
    </row>
    <row r="12" spans="1:3" ht="13.5" thickBot="1">
      <c r="A12" s="371"/>
      <c r="B12" s="371"/>
      <c r="C12" s="75">
        <f>C11+TIME(0,10,0)</f>
        <v>0.5798611111111112</v>
      </c>
    </row>
    <row r="13" spans="1:3" ht="12.75">
      <c r="A13" s="372" t="s">
        <v>210</v>
      </c>
      <c r="B13" s="372"/>
      <c r="C13" s="191">
        <f>C12+TIME(1,35,0)</f>
        <v>0.6458333333333334</v>
      </c>
    </row>
    <row r="14" spans="1:3" ht="13.5" thickBot="1">
      <c r="A14" s="364"/>
      <c r="B14" s="364"/>
      <c r="C14" s="80">
        <f>C13+TIME(0,5,0)</f>
        <v>0.6493055555555556</v>
      </c>
    </row>
    <row r="15" spans="1:7" s="153" customFormat="1" ht="18" customHeight="1" thickBot="1">
      <c r="A15" s="323" t="s">
        <v>290</v>
      </c>
      <c r="B15" s="324"/>
      <c r="C15" s="325"/>
      <c r="D15" s="166"/>
      <c r="E15" s="166"/>
      <c r="F15" s="166"/>
      <c r="G15" s="166"/>
    </row>
    <row r="16" spans="1:3" s="5" customFormat="1" ht="13.5" thickBot="1">
      <c r="A16" s="276" t="s">
        <v>14</v>
      </c>
      <c r="B16" s="277"/>
      <c r="C16" s="235">
        <v>546</v>
      </c>
    </row>
    <row r="17" spans="1:3" s="6" customFormat="1" ht="13.5" customHeight="1" thickBot="1">
      <c r="A17" s="276" t="s">
        <v>15</v>
      </c>
      <c r="B17" s="277"/>
      <c r="C17" s="231">
        <v>1</v>
      </c>
    </row>
    <row r="18" spans="1:8" s="2" customFormat="1" ht="13.5" thickBot="1">
      <c r="A18" s="276" t="s">
        <v>12</v>
      </c>
      <c r="B18" s="277"/>
      <c r="C18" s="232" t="s">
        <v>66</v>
      </c>
      <c r="D18" s="167"/>
      <c r="E18" s="167"/>
      <c r="F18" s="167"/>
      <c r="G18" s="167"/>
      <c r="H18" s="167"/>
    </row>
    <row r="19" spans="1:3" s="2" customFormat="1" ht="12" thickBot="1">
      <c r="A19" s="276" t="s">
        <v>13</v>
      </c>
      <c r="B19" s="277"/>
      <c r="C19" s="233"/>
    </row>
    <row r="20" spans="1:3" s="6" customFormat="1" ht="13.5" customHeight="1" thickBot="1">
      <c r="A20" s="276" t="s">
        <v>16</v>
      </c>
      <c r="B20" s="277"/>
      <c r="C20" s="231">
        <v>1</v>
      </c>
    </row>
    <row r="21" spans="1:3" s="6" customFormat="1" ht="13.5" customHeight="1" thickBot="1">
      <c r="A21" s="276" t="s">
        <v>23</v>
      </c>
      <c r="B21" s="277"/>
      <c r="C21" s="8" t="s">
        <v>24</v>
      </c>
    </row>
    <row r="22" spans="1:3" s="6" customFormat="1" ht="12" thickBot="1">
      <c r="A22" s="9" t="s">
        <v>19</v>
      </c>
      <c r="B22" s="10" t="s">
        <v>20</v>
      </c>
      <c r="C22" s="157"/>
    </row>
    <row r="23" spans="1:3" ht="12.75">
      <c r="A23" s="366" t="s">
        <v>210</v>
      </c>
      <c r="B23" s="366"/>
      <c r="C23" s="191">
        <v>0.7222222222222222</v>
      </c>
    </row>
    <row r="24" spans="1:3" ht="13.5" thickBot="1">
      <c r="A24" s="371"/>
      <c r="B24" s="365"/>
      <c r="C24" s="80">
        <f>C23+TIME(0,10,0)</f>
        <v>0.7291666666666666</v>
      </c>
    </row>
    <row r="25" spans="1:3" ht="12.75">
      <c r="A25" s="372" t="s">
        <v>30</v>
      </c>
      <c r="B25" s="366" t="s">
        <v>114</v>
      </c>
      <c r="C25" s="191">
        <f>C24+TIME(1,35,0)</f>
        <v>0.7951388888888888</v>
      </c>
    </row>
    <row r="26" spans="1:3" ht="13.5" thickBot="1">
      <c r="A26" s="371"/>
      <c r="B26" s="365"/>
      <c r="C26" s="80">
        <f>C25+TIME(0,10,0)</f>
        <v>0.8020833333333333</v>
      </c>
    </row>
    <row r="27" spans="1:3" ht="12.75">
      <c r="A27" s="372" t="s">
        <v>11</v>
      </c>
      <c r="B27" s="366" t="s">
        <v>21</v>
      </c>
      <c r="C27" s="171">
        <f>C26+TIME(1,15,0)</f>
        <v>0.8541666666666666</v>
      </c>
    </row>
    <row r="28" spans="1:3" ht="13.5" thickBot="1">
      <c r="A28" s="371"/>
      <c r="B28" s="367"/>
      <c r="C28" s="80">
        <f>C27+TIME(0,5,0)</f>
        <v>0.8576388888888888</v>
      </c>
    </row>
    <row r="30" spans="1:3" ht="12.75">
      <c r="A30" s="363" t="s">
        <v>291</v>
      </c>
      <c r="B30" s="363"/>
      <c r="C30" s="363"/>
    </row>
    <row r="31" spans="1:3" ht="12.75">
      <c r="A31" s="363"/>
      <c r="B31" s="363"/>
      <c r="C31" s="363"/>
    </row>
    <row r="34" spans="1:14" s="4" customFormat="1" ht="25.5" customHeight="1">
      <c r="A34" s="320" t="s">
        <v>25</v>
      </c>
      <c r="B34" s="320"/>
      <c r="C34" s="34">
        <v>40082</v>
      </c>
      <c r="D34" s="66"/>
      <c r="E34" s="66"/>
      <c r="F34" s="66"/>
      <c r="H34" s="67"/>
      <c r="I34" s="16"/>
      <c r="J34" s="16"/>
      <c r="K34" s="16"/>
      <c r="L34" s="39"/>
      <c r="M34" s="39"/>
      <c r="N34" s="39"/>
    </row>
    <row r="35" spans="1:11" s="4" customFormat="1" ht="12.75" customHeight="1">
      <c r="A35" s="305" t="s">
        <v>35</v>
      </c>
      <c r="B35" s="305"/>
      <c r="C35" s="305"/>
      <c r="D35" s="152"/>
      <c r="E35" s="152"/>
      <c r="F35" s="152"/>
      <c r="G35" s="152"/>
      <c r="H35" s="152"/>
      <c r="I35" s="152"/>
      <c r="J35" s="152"/>
      <c r="K35" s="152"/>
    </row>
    <row r="36" spans="1:3" s="4" customFormat="1" ht="12.75">
      <c r="A36" s="305"/>
      <c r="B36" s="305"/>
      <c r="C36" s="305"/>
    </row>
  </sheetData>
  <sheetProtection/>
  <mergeCells count="29">
    <mergeCell ref="A13:A14"/>
    <mergeCell ref="B13:B14"/>
    <mergeCell ref="A1:C1"/>
    <mergeCell ref="A2:B2"/>
    <mergeCell ref="A3:B3"/>
    <mergeCell ref="A4:B4"/>
    <mergeCell ref="A5:B5"/>
    <mergeCell ref="A6:B6"/>
    <mergeCell ref="A7:B7"/>
    <mergeCell ref="A9:A10"/>
    <mergeCell ref="B9:B10"/>
    <mergeCell ref="A11:A12"/>
    <mergeCell ref="B11:B12"/>
    <mergeCell ref="A21:B21"/>
    <mergeCell ref="A15:C15"/>
    <mergeCell ref="A16:B16"/>
    <mergeCell ref="A17:B17"/>
    <mergeCell ref="A18:B18"/>
    <mergeCell ref="A19:B19"/>
    <mergeCell ref="A20:B20"/>
    <mergeCell ref="A30:C31"/>
    <mergeCell ref="A34:B34"/>
    <mergeCell ref="A35:C36"/>
    <mergeCell ref="A23:A24"/>
    <mergeCell ref="B23:B24"/>
    <mergeCell ref="A25:A26"/>
    <mergeCell ref="B25:B26"/>
    <mergeCell ref="A27:A28"/>
    <mergeCell ref="B27:B28"/>
  </mergeCells>
  <hyperlinks>
    <hyperlink ref="A35" r:id="rId1" display="mailto:mopt82@mail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selection activeCell="W4" sqref="W4"/>
    </sheetView>
  </sheetViews>
  <sheetFormatPr defaultColWidth="5.00390625" defaultRowHeight="12.75"/>
  <cols>
    <col min="1" max="1" width="11.75390625" style="106" customWidth="1"/>
    <col min="2" max="2" width="9.00390625" style="106" bestFit="1" customWidth="1"/>
    <col min="3" max="3" width="5.625" style="146" customWidth="1"/>
    <col min="4" max="4" width="5.00390625" style="106" bestFit="1" customWidth="1"/>
    <col min="5" max="9" width="4.875" style="106" bestFit="1" customWidth="1"/>
    <col min="10" max="11" width="5.00390625" style="106" bestFit="1" customWidth="1"/>
    <col min="12" max="15" width="4.875" style="106" bestFit="1" customWidth="1"/>
    <col min="16" max="16" width="5.375" style="106" customWidth="1"/>
    <col min="17" max="20" width="4.875" style="106" bestFit="1" customWidth="1"/>
    <col min="21" max="28" width="5.00390625" style="106" customWidth="1"/>
    <col min="29" max="29" width="5.25390625" style="106" customWidth="1"/>
    <col min="30" max="30" width="5.00390625" style="106" customWidth="1"/>
    <col min="31" max="31" width="5.375" style="106" customWidth="1"/>
    <col min="32" max="16384" width="5.00390625" style="106" customWidth="1"/>
  </cols>
  <sheetData>
    <row r="1" spans="1:34" s="6" customFormat="1" ht="20.25" customHeight="1" thickBot="1">
      <c r="A1" s="287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9"/>
    </row>
    <row r="2" spans="1:34" s="5" customFormat="1" ht="13.5" thickBot="1">
      <c r="A2" s="316" t="s">
        <v>14</v>
      </c>
      <c r="B2" s="319"/>
      <c r="C2" s="290">
        <v>506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2"/>
    </row>
    <row r="3" spans="1:38" s="6" customFormat="1" ht="12" thickBot="1">
      <c r="A3" s="276" t="s">
        <v>15</v>
      </c>
      <c r="B3" s="308"/>
      <c r="C3" s="101" t="s">
        <v>118</v>
      </c>
      <c r="D3" s="102" t="s">
        <v>0</v>
      </c>
      <c r="E3" s="102" t="s">
        <v>1</v>
      </c>
      <c r="F3" s="102" t="s">
        <v>2</v>
      </c>
      <c r="G3" s="102" t="s">
        <v>79</v>
      </c>
      <c r="H3" s="102" t="s">
        <v>80</v>
      </c>
      <c r="I3" s="102" t="s">
        <v>81</v>
      </c>
      <c r="J3" s="102" t="s">
        <v>82</v>
      </c>
      <c r="K3" s="102" t="s">
        <v>83</v>
      </c>
      <c r="L3" s="102" t="s">
        <v>84</v>
      </c>
      <c r="M3" s="102" t="s">
        <v>113</v>
      </c>
      <c r="N3" s="102" t="s">
        <v>85</v>
      </c>
      <c r="O3" s="102" t="s">
        <v>112</v>
      </c>
      <c r="P3" s="102" t="s">
        <v>86</v>
      </c>
      <c r="Q3" s="102" t="s">
        <v>87</v>
      </c>
      <c r="R3" s="98" t="s">
        <v>88</v>
      </c>
      <c r="S3" s="101" t="s">
        <v>94</v>
      </c>
      <c r="T3" s="101" t="s">
        <v>98</v>
      </c>
      <c r="U3" s="101" t="s">
        <v>89</v>
      </c>
      <c r="V3" s="101" t="s">
        <v>119</v>
      </c>
      <c r="W3" s="98" t="s">
        <v>90</v>
      </c>
      <c r="X3" s="101" t="s">
        <v>120</v>
      </c>
      <c r="Y3" s="101" t="s">
        <v>92</v>
      </c>
      <c r="Z3" s="101" t="s">
        <v>121</v>
      </c>
      <c r="AA3" s="98" t="s">
        <v>91</v>
      </c>
      <c r="AB3" s="101" t="s">
        <v>95</v>
      </c>
      <c r="AC3" s="101" t="s">
        <v>96</v>
      </c>
      <c r="AD3" s="98" t="s">
        <v>101</v>
      </c>
      <c r="AE3" s="101" t="s">
        <v>93</v>
      </c>
      <c r="AF3" s="98" t="s">
        <v>97</v>
      </c>
      <c r="AG3" s="101" t="s">
        <v>99</v>
      </c>
      <c r="AH3" s="98" t="s">
        <v>115</v>
      </c>
      <c r="AI3" s="101" t="s">
        <v>100</v>
      </c>
      <c r="AJ3" s="101" t="s">
        <v>102</v>
      </c>
      <c r="AK3" s="101" t="s">
        <v>78</v>
      </c>
      <c r="AL3" s="101" t="s">
        <v>117</v>
      </c>
    </row>
    <row r="4" spans="1:38" s="2" customFormat="1" ht="58.5" thickBot="1">
      <c r="A4" s="276" t="s">
        <v>12</v>
      </c>
      <c r="B4" s="308"/>
      <c r="C4" s="14" t="s">
        <v>103</v>
      </c>
      <c r="D4" s="14" t="s">
        <v>18</v>
      </c>
      <c r="E4" s="14" t="s">
        <v>18</v>
      </c>
      <c r="F4" s="14" t="s">
        <v>18</v>
      </c>
      <c r="G4" s="14" t="s">
        <v>18</v>
      </c>
      <c r="H4" s="14" t="s">
        <v>18</v>
      </c>
      <c r="I4" s="14" t="s">
        <v>18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103</v>
      </c>
      <c r="S4" s="14" t="s">
        <v>32</v>
      </c>
      <c r="T4" s="14" t="s">
        <v>103</v>
      </c>
      <c r="U4" s="14" t="s">
        <v>103</v>
      </c>
      <c r="V4" s="14" t="s">
        <v>32</v>
      </c>
      <c r="W4" s="14" t="s">
        <v>104</v>
      </c>
      <c r="X4" s="14" t="s">
        <v>32</v>
      </c>
      <c r="Y4" s="14" t="s">
        <v>104</v>
      </c>
      <c r="Z4" s="14" t="s">
        <v>32</v>
      </c>
      <c r="AA4" s="14" t="s">
        <v>104</v>
      </c>
      <c r="AB4" s="14" t="s">
        <v>104</v>
      </c>
      <c r="AC4" s="14" t="s">
        <v>104</v>
      </c>
      <c r="AD4" s="14" t="s">
        <v>104</v>
      </c>
      <c r="AE4" s="14" t="s">
        <v>104</v>
      </c>
      <c r="AF4" s="14" t="s">
        <v>103</v>
      </c>
      <c r="AG4" s="14" t="s">
        <v>103</v>
      </c>
      <c r="AH4" s="14" t="s">
        <v>104</v>
      </c>
      <c r="AI4" s="14" t="s">
        <v>103</v>
      </c>
      <c r="AJ4" s="14" t="s">
        <v>103</v>
      </c>
      <c r="AK4" s="14" t="s">
        <v>104</v>
      </c>
      <c r="AL4" s="14" t="s">
        <v>103</v>
      </c>
    </row>
    <row r="5" spans="1:38" s="2" customFormat="1" ht="12" thickBot="1">
      <c r="A5" s="276" t="s">
        <v>13</v>
      </c>
      <c r="B5" s="308"/>
      <c r="C5" s="7">
        <v>39173</v>
      </c>
      <c r="D5" s="7">
        <v>39173</v>
      </c>
      <c r="E5" s="7">
        <v>39173</v>
      </c>
      <c r="F5" s="7">
        <v>39173</v>
      </c>
      <c r="G5" s="7">
        <v>39173</v>
      </c>
      <c r="H5" s="7">
        <v>39173</v>
      </c>
      <c r="I5" s="7">
        <v>39173</v>
      </c>
      <c r="J5" s="7">
        <v>39173</v>
      </c>
      <c r="K5" s="7">
        <v>39173</v>
      </c>
      <c r="L5" s="7">
        <v>39173</v>
      </c>
      <c r="M5" s="7">
        <v>39783</v>
      </c>
      <c r="N5" s="7">
        <v>39173</v>
      </c>
      <c r="O5" s="7">
        <v>39783</v>
      </c>
      <c r="P5" s="7">
        <v>39173</v>
      </c>
      <c r="Q5" s="7">
        <v>39173</v>
      </c>
      <c r="R5" s="7">
        <v>39173</v>
      </c>
      <c r="S5" s="7"/>
      <c r="T5" s="7"/>
      <c r="U5" s="7">
        <v>39173</v>
      </c>
      <c r="V5" s="7"/>
      <c r="W5" s="7">
        <v>39173</v>
      </c>
      <c r="X5" s="7"/>
      <c r="Y5" s="7">
        <v>39173</v>
      </c>
      <c r="Z5" s="7"/>
      <c r="AA5" s="7">
        <v>39173</v>
      </c>
      <c r="AB5" s="7">
        <v>39904</v>
      </c>
      <c r="AC5" s="7">
        <v>39173</v>
      </c>
      <c r="AD5" s="7">
        <v>39173</v>
      </c>
      <c r="AE5" s="7">
        <v>39173</v>
      </c>
      <c r="AF5" s="7">
        <v>39173</v>
      </c>
      <c r="AG5" s="7">
        <v>39173</v>
      </c>
      <c r="AH5" s="7">
        <v>39173</v>
      </c>
      <c r="AI5" s="7">
        <v>39173</v>
      </c>
      <c r="AJ5" s="7">
        <v>39173</v>
      </c>
      <c r="AK5" s="7">
        <v>39173</v>
      </c>
      <c r="AL5" s="7">
        <v>39173</v>
      </c>
    </row>
    <row r="6" spans="1:38" s="6" customFormat="1" ht="12" thickBot="1">
      <c r="A6" s="276" t="s">
        <v>16</v>
      </c>
      <c r="B6" s="308"/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</row>
    <row r="7" spans="1:38" s="6" customFormat="1" ht="23.25" thickBot="1">
      <c r="A7" s="276" t="s">
        <v>23</v>
      </c>
      <c r="B7" s="308"/>
      <c r="C7" s="32" t="s">
        <v>105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32" t="s">
        <v>106</v>
      </c>
      <c r="N7" s="8" t="s">
        <v>24</v>
      </c>
      <c r="O7" s="32" t="s">
        <v>106</v>
      </c>
      <c r="P7" s="8" t="s">
        <v>24</v>
      </c>
      <c r="Q7" s="8" t="s">
        <v>24</v>
      </c>
      <c r="R7" s="8" t="s">
        <v>24</v>
      </c>
      <c r="S7" s="32" t="s">
        <v>107</v>
      </c>
      <c r="T7" s="32" t="s">
        <v>116</v>
      </c>
      <c r="U7" s="8" t="s">
        <v>24</v>
      </c>
      <c r="V7" s="32" t="s">
        <v>107</v>
      </c>
      <c r="W7" s="8" t="s">
        <v>24</v>
      </c>
      <c r="X7" s="32" t="s">
        <v>107</v>
      </c>
      <c r="Y7" s="8" t="s">
        <v>24</v>
      </c>
      <c r="Z7" s="32" t="s">
        <v>107</v>
      </c>
      <c r="AA7" s="8" t="s">
        <v>24</v>
      </c>
      <c r="AB7" s="8" t="s">
        <v>24</v>
      </c>
      <c r="AC7" s="8" t="s">
        <v>24</v>
      </c>
      <c r="AD7" s="32" t="s">
        <v>107</v>
      </c>
      <c r="AE7" s="8" t="s">
        <v>24</v>
      </c>
      <c r="AF7" s="8" t="s">
        <v>24</v>
      </c>
      <c r="AG7" s="8" t="s">
        <v>24</v>
      </c>
      <c r="AH7" s="32" t="s">
        <v>107</v>
      </c>
      <c r="AI7" s="8" t="s">
        <v>24</v>
      </c>
      <c r="AJ7" s="8" t="s">
        <v>24</v>
      </c>
      <c r="AK7" s="32" t="s">
        <v>108</v>
      </c>
      <c r="AL7" s="8" t="s">
        <v>24</v>
      </c>
    </row>
    <row r="8" spans="1:38" s="6" customFormat="1" ht="23.25" thickBot="1">
      <c r="A8" s="9" t="s">
        <v>19</v>
      </c>
      <c r="B8" s="9" t="s">
        <v>20</v>
      </c>
      <c r="C8" s="283" t="s">
        <v>26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5"/>
    </row>
    <row r="9" spans="1:38" ht="11.25">
      <c r="A9" s="311" t="s">
        <v>11</v>
      </c>
      <c r="B9" s="314" t="s">
        <v>22</v>
      </c>
      <c r="C9" s="103">
        <v>0.2222222222222222</v>
      </c>
      <c r="D9" s="104"/>
      <c r="E9" s="105"/>
      <c r="F9" s="104"/>
      <c r="G9" s="105"/>
      <c r="H9" s="104"/>
      <c r="I9" s="105"/>
      <c r="J9" s="104"/>
      <c r="K9" s="105"/>
      <c r="L9" s="104"/>
      <c r="M9" s="105"/>
      <c r="N9" s="104"/>
      <c r="O9" s="104"/>
      <c r="P9" s="105"/>
      <c r="Q9" s="104"/>
      <c r="R9" s="105"/>
      <c r="S9" s="104"/>
      <c r="T9" s="104"/>
      <c r="U9" s="104"/>
      <c r="V9" s="104"/>
      <c r="W9" s="105"/>
      <c r="X9" s="104"/>
      <c r="Y9" s="104"/>
      <c r="Z9" s="104"/>
      <c r="AA9" s="105"/>
      <c r="AB9" s="104"/>
      <c r="AC9" s="104"/>
      <c r="AD9" s="105"/>
      <c r="AE9" s="104"/>
      <c r="AF9" s="105"/>
      <c r="AG9" s="104"/>
      <c r="AH9" s="105"/>
      <c r="AI9" s="104"/>
      <c r="AJ9" s="105"/>
      <c r="AK9" s="104"/>
      <c r="AL9" s="148"/>
    </row>
    <row r="10" spans="1:38" ht="12" thickBot="1">
      <c r="A10" s="312"/>
      <c r="B10" s="318"/>
      <c r="C10" s="107">
        <f>C9+TIME(0,10,0)</f>
        <v>0.22916666666666666</v>
      </c>
      <c r="D10" s="108"/>
      <c r="E10" s="109"/>
      <c r="F10" s="108"/>
      <c r="G10" s="109"/>
      <c r="H10" s="108"/>
      <c r="I10" s="109"/>
      <c r="J10" s="108"/>
      <c r="K10" s="109"/>
      <c r="L10" s="108"/>
      <c r="M10" s="109"/>
      <c r="N10" s="108"/>
      <c r="O10" s="108"/>
      <c r="P10" s="109"/>
      <c r="Q10" s="108"/>
      <c r="R10" s="109"/>
      <c r="S10" s="108"/>
      <c r="T10" s="108"/>
      <c r="U10" s="108"/>
      <c r="V10" s="108"/>
      <c r="W10" s="109"/>
      <c r="X10" s="108"/>
      <c r="Y10" s="108"/>
      <c r="Z10" s="108"/>
      <c r="AA10" s="109"/>
      <c r="AB10" s="108"/>
      <c r="AC10" s="108"/>
      <c r="AD10" s="109"/>
      <c r="AE10" s="108"/>
      <c r="AF10" s="109"/>
      <c r="AG10" s="108"/>
      <c r="AH10" s="109"/>
      <c r="AI10" s="108"/>
      <c r="AJ10" s="109"/>
      <c r="AK10" s="108"/>
      <c r="AL10" s="149"/>
    </row>
    <row r="11" spans="1:38" ht="11.25">
      <c r="A11" s="311" t="s">
        <v>11</v>
      </c>
      <c r="B11" s="314" t="s">
        <v>21</v>
      </c>
      <c r="C11" s="90">
        <f>C10+TIME(0,30,0)</f>
        <v>0.25</v>
      </c>
      <c r="D11" s="110">
        <v>0.2847222222222222</v>
      </c>
      <c r="E11" s="111">
        <v>0.3125</v>
      </c>
      <c r="F11" s="110">
        <v>0.3333333333333333</v>
      </c>
      <c r="G11" s="111">
        <v>0.3541666666666667</v>
      </c>
      <c r="H11" s="110">
        <v>0.375</v>
      </c>
      <c r="I11" s="111">
        <v>0.3958333333333333</v>
      </c>
      <c r="J11" s="110">
        <v>0.4166666666666667</v>
      </c>
      <c r="K11" s="111">
        <v>0.4375</v>
      </c>
      <c r="L11" s="110">
        <v>0.4618055555555556</v>
      </c>
      <c r="M11" s="111">
        <v>0.47222222222222227</v>
      </c>
      <c r="N11" s="110">
        <v>0.4791666666666667</v>
      </c>
      <c r="O11" s="110">
        <v>0.4930555555555556</v>
      </c>
      <c r="P11" s="111">
        <v>0.5034722222222222</v>
      </c>
      <c r="Q11" s="110">
        <v>0.5277777777777778</v>
      </c>
      <c r="R11" s="111">
        <v>0.548611111111111</v>
      </c>
      <c r="S11" s="110">
        <v>0.5555555555555556</v>
      </c>
      <c r="T11" s="110">
        <v>0.5625</v>
      </c>
      <c r="U11" s="110">
        <v>0.5729166666666666</v>
      </c>
      <c r="V11" s="110">
        <v>0.5833333333333334</v>
      </c>
      <c r="W11" s="111">
        <v>0.5972222222222222</v>
      </c>
      <c r="X11" s="110">
        <v>0.6180555555555556</v>
      </c>
      <c r="Y11" s="110">
        <v>0.625</v>
      </c>
      <c r="Z11" s="110">
        <v>0.638888888888889</v>
      </c>
      <c r="AA11" s="111">
        <v>0.6493055555555556</v>
      </c>
      <c r="AB11" s="110">
        <v>0.6631944444444444</v>
      </c>
      <c r="AC11" s="110">
        <v>0.6736111111111112</v>
      </c>
      <c r="AD11" s="111">
        <v>0.6875</v>
      </c>
      <c r="AE11" s="110">
        <v>0.6979166666666666</v>
      </c>
      <c r="AF11" s="111">
        <v>0.7222222222222222</v>
      </c>
      <c r="AG11" s="110">
        <v>0.7465277777777778</v>
      </c>
      <c r="AH11" s="111">
        <v>0.7569444444444445</v>
      </c>
      <c r="AI11" s="110">
        <v>0.7708333333333334</v>
      </c>
      <c r="AJ11" s="111">
        <v>0.7916666666666666</v>
      </c>
      <c r="AK11" s="110">
        <v>0.8020833333333334</v>
      </c>
      <c r="AL11" s="72">
        <v>0.8194444444444445</v>
      </c>
    </row>
    <row r="12" spans="1:38" ht="12" thickBot="1">
      <c r="A12" s="310"/>
      <c r="B12" s="318"/>
      <c r="C12" s="112">
        <f aca="true" t="shared" si="0" ref="C12:AL12">C11+TIME(0,10,0)</f>
        <v>0.2569444444444444</v>
      </c>
      <c r="D12" s="92">
        <f t="shared" si="0"/>
        <v>0.29166666666666663</v>
      </c>
      <c r="E12" s="113">
        <f t="shared" si="0"/>
        <v>0.3194444444444444</v>
      </c>
      <c r="F12" s="92">
        <f t="shared" si="0"/>
        <v>0.34027777777777773</v>
      </c>
      <c r="G12" s="113">
        <f t="shared" si="0"/>
        <v>0.3611111111111111</v>
      </c>
      <c r="H12" s="92">
        <f t="shared" si="0"/>
        <v>0.3819444444444444</v>
      </c>
      <c r="I12" s="113">
        <f t="shared" si="0"/>
        <v>0.40277777777777773</v>
      </c>
      <c r="J12" s="92">
        <f t="shared" si="0"/>
        <v>0.4236111111111111</v>
      </c>
      <c r="K12" s="113">
        <f t="shared" si="0"/>
        <v>0.4444444444444444</v>
      </c>
      <c r="L12" s="92">
        <f t="shared" si="0"/>
        <v>0.46875</v>
      </c>
      <c r="M12" s="113">
        <f t="shared" si="0"/>
        <v>0.4791666666666667</v>
      </c>
      <c r="N12" s="92">
        <f t="shared" si="0"/>
        <v>0.4861111111111111</v>
      </c>
      <c r="O12" s="92">
        <f t="shared" si="0"/>
        <v>0.5</v>
      </c>
      <c r="P12" s="113">
        <f t="shared" si="0"/>
        <v>0.5104166666666666</v>
      </c>
      <c r="Q12" s="92">
        <f t="shared" si="0"/>
        <v>0.5347222222222222</v>
      </c>
      <c r="R12" s="113">
        <f t="shared" si="0"/>
        <v>0.5555555555555555</v>
      </c>
      <c r="S12" s="92">
        <f>S11+TIME(0,10,0)</f>
        <v>0.5625</v>
      </c>
      <c r="T12" s="92">
        <f>T11+TIME(0,10,0)</f>
        <v>0.5694444444444444</v>
      </c>
      <c r="U12" s="92">
        <f t="shared" si="0"/>
        <v>0.579861111111111</v>
      </c>
      <c r="V12" s="92">
        <f t="shared" si="0"/>
        <v>0.5902777777777778</v>
      </c>
      <c r="W12" s="113">
        <f t="shared" si="0"/>
        <v>0.6041666666666666</v>
      </c>
      <c r="X12" s="92">
        <f>X11+TIME(0,10,0)</f>
        <v>0.625</v>
      </c>
      <c r="Y12" s="92">
        <f t="shared" si="0"/>
        <v>0.6319444444444444</v>
      </c>
      <c r="Z12" s="92">
        <f>Z11+TIME(0,10,0)</f>
        <v>0.6458333333333334</v>
      </c>
      <c r="AA12" s="113">
        <f t="shared" si="0"/>
        <v>0.65625</v>
      </c>
      <c r="AB12" s="92">
        <f>AB11+TIME(0,10,0)</f>
        <v>0.6701388888888888</v>
      </c>
      <c r="AC12" s="92">
        <f t="shared" si="0"/>
        <v>0.6805555555555556</v>
      </c>
      <c r="AD12" s="113">
        <f t="shared" si="0"/>
        <v>0.6944444444444444</v>
      </c>
      <c r="AE12" s="92">
        <f t="shared" si="0"/>
        <v>0.704861111111111</v>
      </c>
      <c r="AF12" s="113">
        <f t="shared" si="0"/>
        <v>0.7291666666666666</v>
      </c>
      <c r="AG12" s="92">
        <f t="shared" si="0"/>
        <v>0.7534722222222222</v>
      </c>
      <c r="AH12" s="113">
        <f t="shared" si="0"/>
        <v>0.763888888888889</v>
      </c>
      <c r="AI12" s="92">
        <f t="shared" si="0"/>
        <v>0.7777777777777778</v>
      </c>
      <c r="AJ12" s="113">
        <f t="shared" si="0"/>
        <v>0.798611111111111</v>
      </c>
      <c r="AK12" s="92">
        <f t="shared" si="0"/>
        <v>0.8090277777777778</v>
      </c>
      <c r="AL12" s="83">
        <f t="shared" si="0"/>
        <v>0.826388888888889</v>
      </c>
    </row>
    <row r="13" spans="1:38" ht="11.25">
      <c r="A13" s="311" t="s">
        <v>28</v>
      </c>
      <c r="B13" s="314" t="s">
        <v>21</v>
      </c>
      <c r="C13" s="114">
        <f aca="true" t="shared" si="1" ref="C13:AL13">C12+TIME(0,50,0)</f>
        <v>0.29166666666666663</v>
      </c>
      <c r="D13" s="96">
        <f t="shared" si="1"/>
        <v>0.32638888888888884</v>
      </c>
      <c r="E13" s="115">
        <f t="shared" si="1"/>
        <v>0.35416666666666663</v>
      </c>
      <c r="F13" s="96">
        <f t="shared" si="1"/>
        <v>0.37499999999999994</v>
      </c>
      <c r="G13" s="115">
        <f t="shared" si="1"/>
        <v>0.3958333333333333</v>
      </c>
      <c r="H13" s="96">
        <f t="shared" si="1"/>
        <v>0.41666666666666663</v>
      </c>
      <c r="I13" s="115">
        <f t="shared" si="1"/>
        <v>0.43749999999999994</v>
      </c>
      <c r="J13" s="96">
        <f t="shared" si="1"/>
        <v>0.4583333333333333</v>
      </c>
      <c r="K13" s="115">
        <f t="shared" si="1"/>
        <v>0.47916666666666663</v>
      </c>
      <c r="L13" s="96">
        <f t="shared" si="1"/>
        <v>0.5034722222222222</v>
      </c>
      <c r="M13" s="115">
        <f t="shared" si="1"/>
        <v>0.513888888888889</v>
      </c>
      <c r="N13" s="96">
        <f t="shared" si="1"/>
        <v>0.5208333333333334</v>
      </c>
      <c r="O13" s="96">
        <f t="shared" si="1"/>
        <v>0.5347222222222222</v>
      </c>
      <c r="P13" s="115">
        <f t="shared" si="1"/>
        <v>0.5451388888888888</v>
      </c>
      <c r="Q13" s="96">
        <f t="shared" si="1"/>
        <v>0.5694444444444444</v>
      </c>
      <c r="R13" s="115">
        <f t="shared" si="1"/>
        <v>0.5902777777777777</v>
      </c>
      <c r="S13" s="96">
        <f>S12+TIME(0,50,0)</f>
        <v>0.5972222222222222</v>
      </c>
      <c r="T13" s="96">
        <f>T12+TIME(0,50,0)</f>
        <v>0.6041666666666666</v>
      </c>
      <c r="U13" s="96">
        <f t="shared" si="1"/>
        <v>0.6145833333333333</v>
      </c>
      <c r="V13" s="96">
        <f t="shared" si="1"/>
        <v>0.625</v>
      </c>
      <c r="W13" s="115">
        <f t="shared" si="1"/>
        <v>0.6388888888888888</v>
      </c>
      <c r="X13" s="96">
        <f>X12+TIME(0,50,0)</f>
        <v>0.6597222222222222</v>
      </c>
      <c r="Y13" s="96">
        <f t="shared" si="1"/>
        <v>0.6666666666666666</v>
      </c>
      <c r="Z13" s="96">
        <f>Z12+TIME(0,50,0)</f>
        <v>0.6805555555555556</v>
      </c>
      <c r="AA13" s="115">
        <f t="shared" si="1"/>
        <v>0.6909722222222222</v>
      </c>
      <c r="AB13" s="96">
        <f>AB12+TIME(0,50,0)</f>
        <v>0.704861111111111</v>
      </c>
      <c r="AC13" s="96">
        <f t="shared" si="1"/>
        <v>0.7152777777777778</v>
      </c>
      <c r="AD13" s="115">
        <f t="shared" si="1"/>
        <v>0.7291666666666666</v>
      </c>
      <c r="AE13" s="96">
        <f t="shared" si="1"/>
        <v>0.7395833333333333</v>
      </c>
      <c r="AF13" s="115">
        <f t="shared" si="1"/>
        <v>0.7638888888888888</v>
      </c>
      <c r="AG13" s="96">
        <f t="shared" si="1"/>
        <v>0.7881944444444444</v>
      </c>
      <c r="AH13" s="115">
        <f t="shared" si="1"/>
        <v>0.7986111111111112</v>
      </c>
      <c r="AI13" s="96">
        <f t="shared" si="1"/>
        <v>0.8125</v>
      </c>
      <c r="AJ13" s="115">
        <f t="shared" si="1"/>
        <v>0.8333333333333333</v>
      </c>
      <c r="AK13" s="96">
        <f t="shared" si="1"/>
        <v>0.84375</v>
      </c>
      <c r="AL13" s="150">
        <f t="shared" si="1"/>
        <v>0.8611111111111112</v>
      </c>
    </row>
    <row r="14" spans="1:38" ht="12" thickBot="1">
      <c r="A14" s="313"/>
      <c r="B14" s="318"/>
      <c r="C14" s="107">
        <f>C13+TIME(0,15,0)</f>
        <v>0.3020833333333333</v>
      </c>
      <c r="D14" s="97">
        <f>D13+TIME(0,15,0)</f>
        <v>0.3368055555555555</v>
      </c>
      <c r="E14" s="116">
        <f aca="true" t="shared" si="2" ref="E14:AL14">E13+TIME(0,10,0)</f>
        <v>0.36111111111111105</v>
      </c>
      <c r="F14" s="97">
        <f>F13+TIME(0,15,0)</f>
        <v>0.38541666666666663</v>
      </c>
      <c r="G14" s="116">
        <f>G13+TIME(0,15,0)</f>
        <v>0.40625</v>
      </c>
      <c r="H14" s="97">
        <f t="shared" si="2"/>
        <v>0.42361111111111105</v>
      </c>
      <c r="I14" s="116">
        <f>I13+TIME(0,15,0)</f>
        <v>0.44791666666666663</v>
      </c>
      <c r="J14" s="97">
        <f t="shared" si="2"/>
        <v>0.46527777777777773</v>
      </c>
      <c r="K14" s="116">
        <f t="shared" si="2"/>
        <v>0.48611111111111105</v>
      </c>
      <c r="L14" s="97">
        <f>L13+TIME(0,15,0)</f>
        <v>0.5138888888888888</v>
      </c>
      <c r="M14" s="116">
        <f>M13+TIME(0,15,0)</f>
        <v>0.5243055555555556</v>
      </c>
      <c r="N14" s="97">
        <f t="shared" si="2"/>
        <v>0.5277777777777778</v>
      </c>
      <c r="O14" s="97">
        <f t="shared" si="2"/>
        <v>0.5416666666666666</v>
      </c>
      <c r="P14" s="116">
        <f>P13+TIME(0,15,0)</f>
        <v>0.5555555555555555</v>
      </c>
      <c r="Q14" s="97">
        <f t="shared" si="2"/>
        <v>0.5763888888888888</v>
      </c>
      <c r="R14" s="116">
        <f t="shared" si="2"/>
        <v>0.5972222222222221</v>
      </c>
      <c r="S14" s="97">
        <f>S13+TIME(0,10,0)</f>
        <v>0.6041666666666666</v>
      </c>
      <c r="T14" s="97">
        <f>T13+TIME(0,10,0)</f>
        <v>0.611111111111111</v>
      </c>
      <c r="U14" s="97">
        <f t="shared" si="2"/>
        <v>0.6215277777777777</v>
      </c>
      <c r="V14" s="97">
        <f t="shared" si="2"/>
        <v>0.6319444444444444</v>
      </c>
      <c r="W14" s="116">
        <f t="shared" si="2"/>
        <v>0.6458333333333333</v>
      </c>
      <c r="X14" s="97">
        <f>X13+TIME(0,10,0)</f>
        <v>0.6666666666666666</v>
      </c>
      <c r="Y14" s="97">
        <f t="shared" si="2"/>
        <v>0.673611111111111</v>
      </c>
      <c r="Z14" s="97">
        <f>Z13+TIME(0,10,0)</f>
        <v>0.6875</v>
      </c>
      <c r="AA14" s="116">
        <f t="shared" si="2"/>
        <v>0.6979166666666666</v>
      </c>
      <c r="AB14" s="97">
        <f>AB13+TIME(0,10,0)</f>
        <v>0.7118055555555555</v>
      </c>
      <c r="AC14" s="97">
        <f t="shared" si="2"/>
        <v>0.7222222222222222</v>
      </c>
      <c r="AD14" s="116">
        <f t="shared" si="2"/>
        <v>0.736111111111111</v>
      </c>
      <c r="AE14" s="97">
        <f t="shared" si="2"/>
        <v>0.7465277777777777</v>
      </c>
      <c r="AF14" s="116">
        <f t="shared" si="2"/>
        <v>0.7708333333333333</v>
      </c>
      <c r="AG14" s="97">
        <f t="shared" si="2"/>
        <v>0.7951388888888888</v>
      </c>
      <c r="AH14" s="116">
        <f t="shared" si="2"/>
        <v>0.8055555555555556</v>
      </c>
      <c r="AI14" s="97">
        <f t="shared" si="2"/>
        <v>0.8194444444444444</v>
      </c>
      <c r="AJ14" s="116">
        <f t="shared" si="2"/>
        <v>0.8402777777777777</v>
      </c>
      <c r="AK14" s="97">
        <f t="shared" si="2"/>
        <v>0.8506944444444444</v>
      </c>
      <c r="AL14" s="77">
        <f t="shared" si="2"/>
        <v>0.8680555555555556</v>
      </c>
    </row>
    <row r="15" spans="1:38" ht="11.25">
      <c r="A15" s="309" t="s">
        <v>69</v>
      </c>
      <c r="B15" s="314" t="s">
        <v>39</v>
      </c>
      <c r="C15" s="90">
        <f aca="true" t="shared" si="3" ref="C15:AL15">C14+TIME(0,40,0)</f>
        <v>0.3298611111111111</v>
      </c>
      <c r="D15" s="91">
        <f t="shared" si="3"/>
        <v>0.3645833333333333</v>
      </c>
      <c r="E15" s="117">
        <f t="shared" si="3"/>
        <v>0.38888888888888884</v>
      </c>
      <c r="F15" s="91">
        <f t="shared" si="3"/>
        <v>0.4131944444444444</v>
      </c>
      <c r="G15" s="117">
        <f t="shared" si="3"/>
        <v>0.4340277777777778</v>
      </c>
      <c r="H15" s="91">
        <f t="shared" si="3"/>
        <v>0.45138888888888884</v>
      </c>
      <c r="I15" s="117">
        <f t="shared" si="3"/>
        <v>0.4756944444444444</v>
      </c>
      <c r="J15" s="91">
        <f t="shared" si="3"/>
        <v>0.4930555555555555</v>
      </c>
      <c r="K15" s="117">
        <f t="shared" si="3"/>
        <v>0.5138888888888888</v>
      </c>
      <c r="L15" s="91">
        <f t="shared" si="3"/>
        <v>0.5416666666666666</v>
      </c>
      <c r="M15" s="117">
        <f t="shared" si="3"/>
        <v>0.5520833333333334</v>
      </c>
      <c r="N15" s="91">
        <f t="shared" si="3"/>
        <v>0.5555555555555556</v>
      </c>
      <c r="O15" s="91">
        <f t="shared" si="3"/>
        <v>0.5694444444444444</v>
      </c>
      <c r="P15" s="117">
        <f t="shared" si="3"/>
        <v>0.5833333333333333</v>
      </c>
      <c r="Q15" s="91">
        <f t="shared" si="3"/>
        <v>0.6041666666666666</v>
      </c>
      <c r="R15" s="117">
        <f t="shared" si="3"/>
        <v>0.6249999999999999</v>
      </c>
      <c r="S15" s="91">
        <f>S14+TIME(0,40,0)</f>
        <v>0.6319444444444444</v>
      </c>
      <c r="T15" s="91">
        <f>T14+TIME(0,40,0)</f>
        <v>0.6388888888888888</v>
      </c>
      <c r="U15" s="91">
        <f t="shared" si="3"/>
        <v>0.6493055555555555</v>
      </c>
      <c r="V15" s="91">
        <f t="shared" si="3"/>
        <v>0.6597222222222222</v>
      </c>
      <c r="W15" s="117">
        <f t="shared" si="3"/>
        <v>0.673611111111111</v>
      </c>
      <c r="X15" s="91">
        <f>X14+TIME(0,40,0)</f>
        <v>0.6944444444444444</v>
      </c>
      <c r="Y15" s="91">
        <f t="shared" si="3"/>
        <v>0.7013888888888888</v>
      </c>
      <c r="Z15" s="91">
        <f>Z14+TIME(0,40,0)</f>
        <v>0.7152777777777778</v>
      </c>
      <c r="AA15" s="117">
        <f t="shared" si="3"/>
        <v>0.7256944444444444</v>
      </c>
      <c r="AB15" s="91">
        <f>AB14+TIME(0,40,0)</f>
        <v>0.7395833333333333</v>
      </c>
      <c r="AC15" s="91">
        <f t="shared" si="3"/>
        <v>0.75</v>
      </c>
      <c r="AD15" s="117">
        <f t="shared" si="3"/>
        <v>0.7638888888888888</v>
      </c>
      <c r="AE15" s="91">
        <f t="shared" si="3"/>
        <v>0.7743055555555555</v>
      </c>
      <c r="AF15" s="117">
        <f t="shared" si="3"/>
        <v>0.798611111111111</v>
      </c>
      <c r="AG15" s="91">
        <f t="shared" si="3"/>
        <v>0.8229166666666666</v>
      </c>
      <c r="AH15" s="117">
        <f t="shared" si="3"/>
        <v>0.8333333333333334</v>
      </c>
      <c r="AI15" s="91">
        <f t="shared" si="3"/>
        <v>0.8472222222222222</v>
      </c>
      <c r="AJ15" s="117">
        <f t="shared" si="3"/>
        <v>0.8680555555555555</v>
      </c>
      <c r="AK15" s="91">
        <f t="shared" si="3"/>
        <v>0.8784722222222222</v>
      </c>
      <c r="AL15" s="79">
        <f t="shared" si="3"/>
        <v>0.8958333333333334</v>
      </c>
    </row>
    <row r="16" spans="1:38" ht="12" thickBot="1">
      <c r="A16" s="310"/>
      <c r="B16" s="318"/>
      <c r="C16" s="112">
        <f aca="true" t="shared" si="4" ref="C16:AL16">C15+TIME(0,10,0)</f>
        <v>0.3368055555555555</v>
      </c>
      <c r="D16" s="92">
        <f t="shared" si="4"/>
        <v>0.37152777777777773</v>
      </c>
      <c r="E16" s="113">
        <f t="shared" si="4"/>
        <v>0.39583333333333326</v>
      </c>
      <c r="F16" s="92">
        <f t="shared" si="4"/>
        <v>0.42013888888888884</v>
      </c>
      <c r="G16" s="113">
        <f t="shared" si="4"/>
        <v>0.4409722222222222</v>
      </c>
      <c r="H16" s="92">
        <f t="shared" si="4"/>
        <v>0.45833333333333326</v>
      </c>
      <c r="I16" s="113">
        <f t="shared" si="4"/>
        <v>0.48263888888888884</v>
      </c>
      <c r="J16" s="92">
        <f t="shared" si="4"/>
        <v>0.49999999999999994</v>
      </c>
      <c r="K16" s="113">
        <f t="shared" si="4"/>
        <v>0.5208333333333333</v>
      </c>
      <c r="L16" s="92">
        <f t="shared" si="4"/>
        <v>0.548611111111111</v>
      </c>
      <c r="M16" s="113">
        <f t="shared" si="4"/>
        <v>0.5590277777777778</v>
      </c>
      <c r="N16" s="92">
        <f t="shared" si="4"/>
        <v>0.5625</v>
      </c>
      <c r="O16" s="92">
        <f t="shared" si="4"/>
        <v>0.5763888888888888</v>
      </c>
      <c r="P16" s="113">
        <f t="shared" si="4"/>
        <v>0.5902777777777777</v>
      </c>
      <c r="Q16" s="92">
        <f t="shared" si="4"/>
        <v>0.611111111111111</v>
      </c>
      <c r="R16" s="113">
        <f t="shared" si="4"/>
        <v>0.6319444444444443</v>
      </c>
      <c r="S16" s="92">
        <f>S15+TIME(0,10,0)</f>
        <v>0.6388888888888888</v>
      </c>
      <c r="T16" s="92">
        <f>T15+TIME(0,10,0)</f>
        <v>0.6458333333333333</v>
      </c>
      <c r="U16" s="92">
        <f t="shared" si="4"/>
        <v>0.6562499999999999</v>
      </c>
      <c r="V16" s="92">
        <f t="shared" si="4"/>
        <v>0.6666666666666666</v>
      </c>
      <c r="W16" s="113">
        <f t="shared" si="4"/>
        <v>0.6805555555555555</v>
      </c>
      <c r="X16" s="92">
        <f>X15+TIME(0,10,0)</f>
        <v>0.7013888888888888</v>
      </c>
      <c r="Y16" s="92">
        <f t="shared" si="4"/>
        <v>0.7083333333333333</v>
      </c>
      <c r="Z16" s="92">
        <f>Z15+TIME(0,10,0)</f>
        <v>0.7222222222222222</v>
      </c>
      <c r="AA16" s="113">
        <f t="shared" si="4"/>
        <v>0.7326388888888888</v>
      </c>
      <c r="AB16" s="92">
        <f>AB15+TIME(0,10,0)</f>
        <v>0.7465277777777777</v>
      </c>
      <c r="AC16" s="92">
        <f t="shared" si="4"/>
        <v>0.7569444444444444</v>
      </c>
      <c r="AD16" s="113">
        <f t="shared" si="4"/>
        <v>0.7708333333333333</v>
      </c>
      <c r="AE16" s="92">
        <f t="shared" si="4"/>
        <v>0.7812499999999999</v>
      </c>
      <c r="AF16" s="113">
        <f t="shared" si="4"/>
        <v>0.8055555555555555</v>
      </c>
      <c r="AG16" s="92">
        <f t="shared" si="4"/>
        <v>0.829861111111111</v>
      </c>
      <c r="AH16" s="113">
        <f t="shared" si="4"/>
        <v>0.8402777777777778</v>
      </c>
      <c r="AI16" s="92">
        <f t="shared" si="4"/>
        <v>0.8541666666666666</v>
      </c>
      <c r="AJ16" s="113">
        <f t="shared" si="4"/>
        <v>0.8749999999999999</v>
      </c>
      <c r="AK16" s="92">
        <f t="shared" si="4"/>
        <v>0.8854166666666666</v>
      </c>
      <c r="AL16" s="83">
        <f t="shared" si="4"/>
        <v>0.9027777777777778</v>
      </c>
    </row>
    <row r="17" spans="1:38" ht="11.25">
      <c r="A17" s="311" t="s">
        <v>109</v>
      </c>
      <c r="B17" s="314" t="s">
        <v>39</v>
      </c>
      <c r="C17" s="114">
        <f aca="true" t="shared" si="5" ref="C17:AL17">C16+TIME(1,5,0)</f>
        <v>0.3819444444444444</v>
      </c>
      <c r="D17" s="96">
        <f t="shared" si="5"/>
        <v>0.41666666666666663</v>
      </c>
      <c r="E17" s="115">
        <f t="shared" si="5"/>
        <v>0.44097222222222215</v>
      </c>
      <c r="F17" s="96">
        <f t="shared" si="5"/>
        <v>0.46527777777777773</v>
      </c>
      <c r="G17" s="115">
        <f t="shared" si="5"/>
        <v>0.4861111111111111</v>
      </c>
      <c r="H17" s="96">
        <f t="shared" si="5"/>
        <v>0.5034722222222221</v>
      </c>
      <c r="I17" s="115">
        <f t="shared" si="5"/>
        <v>0.5277777777777777</v>
      </c>
      <c r="J17" s="96">
        <f t="shared" si="5"/>
        <v>0.5451388888888888</v>
      </c>
      <c r="K17" s="115">
        <f t="shared" si="5"/>
        <v>0.5659722222222221</v>
      </c>
      <c r="L17" s="96">
        <f t="shared" si="5"/>
        <v>0.5937499999999999</v>
      </c>
      <c r="M17" s="115">
        <f t="shared" si="5"/>
        <v>0.6041666666666666</v>
      </c>
      <c r="N17" s="96">
        <f t="shared" si="5"/>
        <v>0.6076388888888888</v>
      </c>
      <c r="O17" s="96">
        <f t="shared" si="5"/>
        <v>0.6215277777777777</v>
      </c>
      <c r="P17" s="115">
        <f t="shared" si="5"/>
        <v>0.6354166666666665</v>
      </c>
      <c r="Q17" s="96">
        <f t="shared" si="5"/>
        <v>0.6562499999999999</v>
      </c>
      <c r="R17" s="115">
        <f t="shared" si="5"/>
        <v>0.6770833333333331</v>
      </c>
      <c r="S17" s="96">
        <f>S16+TIME(1,5,0)</f>
        <v>0.6840277777777777</v>
      </c>
      <c r="T17" s="96">
        <f>T16+TIME(1,5,0)</f>
        <v>0.6909722222222221</v>
      </c>
      <c r="U17" s="96">
        <f t="shared" si="5"/>
        <v>0.7013888888888887</v>
      </c>
      <c r="V17" s="96">
        <f t="shared" si="5"/>
        <v>0.7118055555555555</v>
      </c>
      <c r="W17" s="115">
        <f t="shared" si="5"/>
        <v>0.7256944444444443</v>
      </c>
      <c r="X17" s="96">
        <f>X16+TIME(1,5,0)</f>
        <v>0.7465277777777777</v>
      </c>
      <c r="Y17" s="96">
        <f t="shared" si="5"/>
        <v>0.7534722222222221</v>
      </c>
      <c r="Z17" s="96">
        <f>Z16+TIME(1,5,0)</f>
        <v>0.767361111111111</v>
      </c>
      <c r="AA17" s="115">
        <f t="shared" si="5"/>
        <v>0.7777777777777777</v>
      </c>
      <c r="AB17" s="96">
        <f>AB16+TIME(1,5,0)</f>
        <v>0.7916666666666665</v>
      </c>
      <c r="AC17" s="96">
        <f t="shared" si="5"/>
        <v>0.8020833333333333</v>
      </c>
      <c r="AD17" s="115">
        <f t="shared" si="5"/>
        <v>0.8159722222222221</v>
      </c>
      <c r="AE17" s="96">
        <f t="shared" si="5"/>
        <v>0.8263888888888887</v>
      </c>
      <c r="AF17" s="115">
        <f t="shared" si="5"/>
        <v>0.8506944444444443</v>
      </c>
      <c r="AG17" s="96">
        <f t="shared" si="5"/>
        <v>0.8749999999999999</v>
      </c>
      <c r="AH17" s="115">
        <f t="shared" si="5"/>
        <v>0.8854166666666666</v>
      </c>
      <c r="AI17" s="96">
        <f t="shared" si="5"/>
        <v>0.8993055555555555</v>
      </c>
      <c r="AJ17" s="115">
        <f t="shared" si="5"/>
        <v>0.9201388888888887</v>
      </c>
      <c r="AK17" s="96">
        <f t="shared" si="5"/>
        <v>0.9305555555555555</v>
      </c>
      <c r="AL17" s="150">
        <f t="shared" si="5"/>
        <v>0.9479166666666666</v>
      </c>
    </row>
    <row r="18" spans="1:38" ht="12" thickBot="1">
      <c r="A18" s="313"/>
      <c r="B18" s="318"/>
      <c r="C18" s="107">
        <f aca="true" t="shared" si="6" ref="C18:AL18">C17+TIME(0,10,0)</f>
        <v>0.38888888888888884</v>
      </c>
      <c r="D18" s="97">
        <f t="shared" si="6"/>
        <v>0.42361111111111105</v>
      </c>
      <c r="E18" s="116">
        <f t="shared" si="6"/>
        <v>0.4479166666666666</v>
      </c>
      <c r="F18" s="97">
        <f t="shared" si="6"/>
        <v>0.47222222222222215</v>
      </c>
      <c r="G18" s="116">
        <f t="shared" si="6"/>
        <v>0.4930555555555555</v>
      </c>
      <c r="H18" s="97">
        <f t="shared" si="6"/>
        <v>0.5104166666666665</v>
      </c>
      <c r="I18" s="116">
        <f t="shared" si="6"/>
        <v>0.5347222222222221</v>
      </c>
      <c r="J18" s="97">
        <f t="shared" si="6"/>
        <v>0.5520833333333333</v>
      </c>
      <c r="K18" s="116">
        <f t="shared" si="6"/>
        <v>0.5729166666666665</v>
      </c>
      <c r="L18" s="97">
        <f t="shared" si="6"/>
        <v>0.6006944444444443</v>
      </c>
      <c r="M18" s="116">
        <f t="shared" si="6"/>
        <v>0.611111111111111</v>
      </c>
      <c r="N18" s="97">
        <f t="shared" si="6"/>
        <v>0.6145833333333333</v>
      </c>
      <c r="O18" s="97">
        <f t="shared" si="6"/>
        <v>0.6284722222222221</v>
      </c>
      <c r="P18" s="116">
        <f t="shared" si="6"/>
        <v>0.6423611111111109</v>
      </c>
      <c r="Q18" s="97">
        <f t="shared" si="6"/>
        <v>0.6631944444444443</v>
      </c>
      <c r="R18" s="116">
        <f t="shared" si="6"/>
        <v>0.6840277777777776</v>
      </c>
      <c r="S18" s="97">
        <f>S17+TIME(0,10,0)</f>
        <v>0.6909722222222221</v>
      </c>
      <c r="T18" s="97">
        <f>T17+TIME(0,10,0)</f>
        <v>0.6979166666666665</v>
      </c>
      <c r="U18" s="97">
        <f t="shared" si="6"/>
        <v>0.7083333333333331</v>
      </c>
      <c r="V18" s="97">
        <f t="shared" si="6"/>
        <v>0.7187499999999999</v>
      </c>
      <c r="W18" s="116">
        <f t="shared" si="6"/>
        <v>0.7326388888888887</v>
      </c>
      <c r="X18" s="97">
        <f>X17+TIME(0,10,0)</f>
        <v>0.7534722222222221</v>
      </c>
      <c r="Y18" s="97">
        <f t="shared" si="6"/>
        <v>0.7604166666666665</v>
      </c>
      <c r="Z18" s="97">
        <f>Z17+TIME(0,10,0)</f>
        <v>0.7743055555555555</v>
      </c>
      <c r="AA18" s="116">
        <f t="shared" si="6"/>
        <v>0.7847222222222221</v>
      </c>
      <c r="AB18" s="97">
        <f>AB17+TIME(0,10,0)</f>
        <v>0.7986111111111109</v>
      </c>
      <c r="AC18" s="97">
        <f t="shared" si="6"/>
        <v>0.8090277777777777</v>
      </c>
      <c r="AD18" s="116">
        <f t="shared" si="6"/>
        <v>0.8229166666666665</v>
      </c>
      <c r="AE18" s="97">
        <f t="shared" si="6"/>
        <v>0.8333333333333331</v>
      </c>
      <c r="AF18" s="116">
        <f t="shared" si="6"/>
        <v>0.8576388888888887</v>
      </c>
      <c r="AG18" s="97">
        <f t="shared" si="6"/>
        <v>0.8819444444444443</v>
      </c>
      <c r="AH18" s="116">
        <f t="shared" si="6"/>
        <v>0.892361111111111</v>
      </c>
      <c r="AI18" s="97">
        <f t="shared" si="6"/>
        <v>0.9062499999999999</v>
      </c>
      <c r="AJ18" s="116">
        <f t="shared" si="6"/>
        <v>0.9270833333333331</v>
      </c>
      <c r="AK18" s="97">
        <f t="shared" si="6"/>
        <v>0.9374999999999999</v>
      </c>
      <c r="AL18" s="77">
        <f t="shared" si="6"/>
        <v>0.954861111111111</v>
      </c>
    </row>
    <row r="19" spans="1:38" ht="11.25">
      <c r="A19" s="311" t="s">
        <v>110</v>
      </c>
      <c r="B19" s="314" t="s">
        <v>21</v>
      </c>
      <c r="C19" s="90">
        <f aca="true" t="shared" si="7" ref="C19:AL19">C18+TIME(1,10,0)</f>
        <v>0.43749999999999994</v>
      </c>
      <c r="D19" s="91">
        <f t="shared" si="7"/>
        <v>0.47222222222222215</v>
      </c>
      <c r="E19" s="117">
        <f t="shared" si="7"/>
        <v>0.4965277777777777</v>
      </c>
      <c r="F19" s="91">
        <f t="shared" si="7"/>
        <v>0.5208333333333333</v>
      </c>
      <c r="G19" s="117">
        <f t="shared" si="7"/>
        <v>0.5416666666666666</v>
      </c>
      <c r="H19" s="91">
        <f t="shared" si="7"/>
        <v>0.5590277777777777</v>
      </c>
      <c r="I19" s="117">
        <f t="shared" si="7"/>
        <v>0.5833333333333333</v>
      </c>
      <c r="J19" s="91">
        <f t="shared" si="7"/>
        <v>0.6006944444444444</v>
      </c>
      <c r="K19" s="117">
        <f t="shared" si="7"/>
        <v>0.6215277777777777</v>
      </c>
      <c r="L19" s="91">
        <f t="shared" si="7"/>
        <v>0.6493055555555555</v>
      </c>
      <c r="M19" s="117">
        <f t="shared" si="7"/>
        <v>0.6597222222222222</v>
      </c>
      <c r="N19" s="91">
        <f t="shared" si="7"/>
        <v>0.6631944444444444</v>
      </c>
      <c r="O19" s="91">
        <f t="shared" si="7"/>
        <v>0.6770833333333333</v>
      </c>
      <c r="P19" s="117">
        <f t="shared" si="7"/>
        <v>0.6909722222222221</v>
      </c>
      <c r="Q19" s="91">
        <f t="shared" si="7"/>
        <v>0.7118055555555555</v>
      </c>
      <c r="R19" s="117">
        <f t="shared" si="7"/>
        <v>0.7326388888888887</v>
      </c>
      <c r="S19" s="91">
        <f>S18+TIME(1,10,0)</f>
        <v>0.7395833333333333</v>
      </c>
      <c r="T19" s="91">
        <f>T18+TIME(1,10,0)</f>
        <v>0.7465277777777777</v>
      </c>
      <c r="U19" s="91">
        <f t="shared" si="7"/>
        <v>0.7569444444444443</v>
      </c>
      <c r="V19" s="91">
        <f t="shared" si="7"/>
        <v>0.767361111111111</v>
      </c>
      <c r="W19" s="117">
        <f t="shared" si="7"/>
        <v>0.7812499999999999</v>
      </c>
      <c r="X19" s="91">
        <f>X18+TIME(1,10,0)</f>
        <v>0.8020833333333333</v>
      </c>
      <c r="Y19" s="91">
        <f t="shared" si="7"/>
        <v>0.8090277777777777</v>
      </c>
      <c r="Z19" s="91">
        <f>Z18+TIME(1,10,0)</f>
        <v>0.8229166666666666</v>
      </c>
      <c r="AA19" s="117">
        <f t="shared" si="7"/>
        <v>0.8333333333333333</v>
      </c>
      <c r="AB19" s="91">
        <f>AB18+TIME(1,10,0)</f>
        <v>0.8472222222222221</v>
      </c>
      <c r="AC19" s="91">
        <f t="shared" si="7"/>
        <v>0.8576388888888888</v>
      </c>
      <c r="AD19" s="117">
        <f t="shared" si="7"/>
        <v>0.8715277777777777</v>
      </c>
      <c r="AE19" s="91">
        <f t="shared" si="7"/>
        <v>0.8819444444444443</v>
      </c>
      <c r="AF19" s="117">
        <f t="shared" si="7"/>
        <v>0.9062499999999999</v>
      </c>
      <c r="AG19" s="91">
        <f t="shared" si="7"/>
        <v>0.9305555555555555</v>
      </c>
      <c r="AH19" s="117">
        <f t="shared" si="7"/>
        <v>0.9409722222222222</v>
      </c>
      <c r="AI19" s="91">
        <f t="shared" si="7"/>
        <v>0.954861111111111</v>
      </c>
      <c r="AJ19" s="117">
        <f t="shared" si="7"/>
        <v>0.9756944444444443</v>
      </c>
      <c r="AK19" s="91">
        <f t="shared" si="7"/>
        <v>0.986111111111111</v>
      </c>
      <c r="AL19" s="79">
        <f t="shared" si="7"/>
        <v>1.003472222222222</v>
      </c>
    </row>
    <row r="20" spans="1:38" ht="12" thickBot="1">
      <c r="A20" s="310"/>
      <c r="B20" s="315"/>
      <c r="C20" s="107">
        <f aca="true" t="shared" si="8" ref="C20:AL20">C19+TIME(0,10,0)</f>
        <v>0.44444444444444436</v>
      </c>
      <c r="D20" s="97">
        <f t="shared" si="8"/>
        <v>0.4791666666666666</v>
      </c>
      <c r="E20" s="116">
        <f t="shared" si="8"/>
        <v>0.5034722222222221</v>
      </c>
      <c r="F20" s="97">
        <f t="shared" si="8"/>
        <v>0.5277777777777777</v>
      </c>
      <c r="G20" s="116">
        <f t="shared" si="8"/>
        <v>0.548611111111111</v>
      </c>
      <c r="H20" s="97">
        <f t="shared" si="8"/>
        <v>0.5659722222222221</v>
      </c>
      <c r="I20" s="116">
        <f t="shared" si="8"/>
        <v>0.5902777777777777</v>
      </c>
      <c r="J20" s="97">
        <f t="shared" si="8"/>
        <v>0.6076388888888888</v>
      </c>
      <c r="K20" s="116">
        <f t="shared" si="8"/>
        <v>0.6284722222222221</v>
      </c>
      <c r="L20" s="97">
        <f t="shared" si="8"/>
        <v>0.6562499999999999</v>
      </c>
      <c r="M20" s="116">
        <f t="shared" si="8"/>
        <v>0.6666666666666666</v>
      </c>
      <c r="N20" s="97">
        <f t="shared" si="8"/>
        <v>0.6701388888888888</v>
      </c>
      <c r="O20" s="97">
        <f t="shared" si="8"/>
        <v>0.6840277777777777</v>
      </c>
      <c r="P20" s="116">
        <f t="shared" si="8"/>
        <v>0.6979166666666665</v>
      </c>
      <c r="Q20" s="97">
        <f t="shared" si="8"/>
        <v>0.7187499999999999</v>
      </c>
      <c r="R20" s="116">
        <f t="shared" si="8"/>
        <v>0.7395833333333331</v>
      </c>
      <c r="S20" s="92">
        <f>S19+TIME(0,10,0)</f>
        <v>0.7465277777777777</v>
      </c>
      <c r="T20" s="92">
        <f>T19+TIME(0,10,0)</f>
        <v>0.7534722222222221</v>
      </c>
      <c r="U20" s="97">
        <f t="shared" si="8"/>
        <v>0.7638888888888887</v>
      </c>
      <c r="V20" s="92">
        <f t="shared" si="8"/>
        <v>0.7743055555555555</v>
      </c>
      <c r="W20" s="116">
        <f t="shared" si="8"/>
        <v>0.7881944444444443</v>
      </c>
      <c r="X20" s="92">
        <f>X19+TIME(0,10,0)</f>
        <v>0.8090277777777777</v>
      </c>
      <c r="Y20" s="97">
        <f t="shared" si="8"/>
        <v>0.8159722222222221</v>
      </c>
      <c r="Z20" s="92">
        <f>Z19+TIME(0,10,0)</f>
        <v>0.829861111111111</v>
      </c>
      <c r="AA20" s="116">
        <f t="shared" si="8"/>
        <v>0.8402777777777777</v>
      </c>
      <c r="AB20" s="97">
        <f>AB19+TIME(0,10,0)</f>
        <v>0.8541666666666665</v>
      </c>
      <c r="AC20" s="97">
        <f t="shared" si="8"/>
        <v>0.8645833333333333</v>
      </c>
      <c r="AD20" s="116">
        <f t="shared" si="8"/>
        <v>0.8784722222222221</v>
      </c>
      <c r="AE20" s="97">
        <f t="shared" si="8"/>
        <v>0.8888888888888887</v>
      </c>
      <c r="AF20" s="116">
        <f t="shared" si="8"/>
        <v>0.9131944444444443</v>
      </c>
      <c r="AG20" s="97">
        <f t="shared" si="8"/>
        <v>0.9374999999999999</v>
      </c>
      <c r="AH20" s="116">
        <f t="shared" si="8"/>
        <v>0.9479166666666666</v>
      </c>
      <c r="AI20" s="92">
        <f t="shared" si="8"/>
        <v>0.9618055555555555</v>
      </c>
      <c r="AJ20" s="113">
        <f t="shared" si="8"/>
        <v>0.9826388888888887</v>
      </c>
      <c r="AK20" s="92">
        <f t="shared" si="8"/>
        <v>0.9930555555555555</v>
      </c>
      <c r="AL20" s="83">
        <f t="shared" si="8"/>
        <v>1.0104166666666665</v>
      </c>
    </row>
    <row r="21" spans="1:34" s="6" customFormat="1" ht="20.25" customHeight="1" thickBot="1">
      <c r="A21" s="287" t="s">
        <v>111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9"/>
    </row>
    <row r="22" spans="1:34" s="5" customFormat="1" ht="13.5" thickBot="1">
      <c r="A22" s="316" t="s">
        <v>14</v>
      </c>
      <c r="B22" s="317"/>
      <c r="C22" s="290">
        <v>506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2"/>
    </row>
    <row r="23" spans="1:34" s="6" customFormat="1" ht="12" thickBot="1">
      <c r="A23" s="276" t="s">
        <v>15</v>
      </c>
      <c r="B23" s="308"/>
      <c r="C23" s="101" t="s">
        <v>88</v>
      </c>
      <c r="D23" s="101" t="s">
        <v>98</v>
      </c>
      <c r="E23" s="101" t="s">
        <v>89</v>
      </c>
      <c r="F23" s="98" t="s">
        <v>90</v>
      </c>
      <c r="G23" s="101" t="s">
        <v>91</v>
      </c>
      <c r="H23" s="98" t="s">
        <v>92</v>
      </c>
      <c r="I23" s="101" t="s">
        <v>93</v>
      </c>
      <c r="J23" s="98" t="s">
        <v>95</v>
      </c>
      <c r="K23" s="101" t="s">
        <v>96</v>
      </c>
      <c r="L23" s="101" t="s">
        <v>101</v>
      </c>
      <c r="M23" s="98" t="s">
        <v>97</v>
      </c>
      <c r="N23" s="101" t="s">
        <v>99</v>
      </c>
      <c r="O23" s="98" t="s">
        <v>115</v>
      </c>
      <c r="P23" s="101" t="s">
        <v>100</v>
      </c>
      <c r="Q23" s="98" t="s">
        <v>102</v>
      </c>
      <c r="R23" s="101" t="s">
        <v>78</v>
      </c>
      <c r="S23" s="98" t="s">
        <v>117</v>
      </c>
      <c r="T23" s="102" t="s">
        <v>0</v>
      </c>
      <c r="U23" s="102" t="s">
        <v>1</v>
      </c>
      <c r="V23" s="102" t="s">
        <v>2</v>
      </c>
      <c r="W23" s="102" t="s">
        <v>79</v>
      </c>
      <c r="X23" s="102" t="s">
        <v>80</v>
      </c>
      <c r="Y23" s="102" t="s">
        <v>81</v>
      </c>
      <c r="Z23" s="102" t="s">
        <v>82</v>
      </c>
      <c r="AA23" s="102" t="s">
        <v>83</v>
      </c>
      <c r="AB23" s="102" t="s">
        <v>84</v>
      </c>
      <c r="AC23" s="102" t="s">
        <v>113</v>
      </c>
      <c r="AD23" s="102" t="s">
        <v>85</v>
      </c>
      <c r="AE23" s="102" t="s">
        <v>112</v>
      </c>
      <c r="AF23" s="102" t="s">
        <v>86</v>
      </c>
      <c r="AG23" s="8" t="s">
        <v>87</v>
      </c>
      <c r="AH23" s="101" t="s">
        <v>118</v>
      </c>
    </row>
    <row r="24" spans="1:34" s="2" customFormat="1" ht="58.5" thickBot="1">
      <c r="A24" s="276" t="s">
        <v>12</v>
      </c>
      <c r="B24" s="308"/>
      <c r="C24" s="14" t="s">
        <v>103</v>
      </c>
      <c r="D24" s="14" t="s">
        <v>103</v>
      </c>
      <c r="E24" s="14" t="s">
        <v>103</v>
      </c>
      <c r="F24" s="14" t="s">
        <v>104</v>
      </c>
      <c r="G24" s="14" t="s">
        <v>104</v>
      </c>
      <c r="H24" s="14" t="s">
        <v>104</v>
      </c>
      <c r="I24" s="14" t="s">
        <v>104</v>
      </c>
      <c r="J24" s="14" t="s">
        <v>104</v>
      </c>
      <c r="K24" s="14" t="s">
        <v>104</v>
      </c>
      <c r="L24" s="14" t="s">
        <v>104</v>
      </c>
      <c r="M24" s="14" t="s">
        <v>103</v>
      </c>
      <c r="N24" s="14" t="s">
        <v>103</v>
      </c>
      <c r="O24" s="14" t="s">
        <v>104</v>
      </c>
      <c r="P24" s="14" t="s">
        <v>103</v>
      </c>
      <c r="Q24" s="14" t="s">
        <v>104</v>
      </c>
      <c r="R24" s="14" t="s">
        <v>103</v>
      </c>
      <c r="S24" s="14" t="s">
        <v>103</v>
      </c>
      <c r="T24" s="14" t="s">
        <v>18</v>
      </c>
      <c r="U24" s="14" t="s">
        <v>18</v>
      </c>
      <c r="V24" s="14" t="s">
        <v>18</v>
      </c>
      <c r="W24" s="14" t="s">
        <v>18</v>
      </c>
      <c r="X24" s="14" t="s">
        <v>18</v>
      </c>
      <c r="Y24" s="14" t="s">
        <v>18</v>
      </c>
      <c r="Z24" s="14" t="s">
        <v>18</v>
      </c>
      <c r="AA24" s="14" t="s">
        <v>18</v>
      </c>
      <c r="AB24" s="14" t="s">
        <v>18</v>
      </c>
      <c r="AC24" s="14" t="s">
        <v>18</v>
      </c>
      <c r="AD24" s="14" t="s">
        <v>18</v>
      </c>
      <c r="AE24" s="14" t="s">
        <v>18</v>
      </c>
      <c r="AF24" s="14" t="s">
        <v>18</v>
      </c>
      <c r="AG24" s="14" t="s">
        <v>18</v>
      </c>
      <c r="AH24" s="14" t="s">
        <v>103</v>
      </c>
    </row>
    <row r="25" spans="1:34" s="2" customFormat="1" ht="12" thickBot="1">
      <c r="A25" s="276" t="s">
        <v>13</v>
      </c>
      <c r="B25" s="308"/>
      <c r="C25" s="7">
        <v>39173</v>
      </c>
      <c r="D25" s="7"/>
      <c r="E25" s="7">
        <v>39173</v>
      </c>
      <c r="F25" s="7">
        <v>39173</v>
      </c>
      <c r="G25" s="7">
        <v>39173</v>
      </c>
      <c r="H25" s="7">
        <v>39173</v>
      </c>
      <c r="I25" s="7">
        <v>39173</v>
      </c>
      <c r="J25" s="7">
        <v>39904</v>
      </c>
      <c r="K25" s="7">
        <v>39173</v>
      </c>
      <c r="L25" s="7">
        <v>39173</v>
      </c>
      <c r="M25" s="7">
        <v>39173</v>
      </c>
      <c r="N25" s="7">
        <v>39173</v>
      </c>
      <c r="O25" s="7">
        <v>39173</v>
      </c>
      <c r="P25" s="7">
        <v>39173</v>
      </c>
      <c r="Q25" s="7">
        <v>39173</v>
      </c>
      <c r="R25" s="7">
        <v>39173</v>
      </c>
      <c r="S25" s="7">
        <v>39173</v>
      </c>
      <c r="T25" s="7">
        <v>39173</v>
      </c>
      <c r="U25" s="7">
        <v>39173</v>
      </c>
      <c r="V25" s="7">
        <v>39173</v>
      </c>
      <c r="W25" s="7">
        <v>39173</v>
      </c>
      <c r="X25" s="7">
        <v>39173</v>
      </c>
      <c r="Y25" s="7">
        <v>39173</v>
      </c>
      <c r="Z25" s="7">
        <v>39173</v>
      </c>
      <c r="AA25" s="7">
        <v>39173</v>
      </c>
      <c r="AB25" s="7">
        <v>39173</v>
      </c>
      <c r="AC25" s="7">
        <v>39787</v>
      </c>
      <c r="AD25" s="7">
        <v>39173</v>
      </c>
      <c r="AE25" s="7">
        <v>39787</v>
      </c>
      <c r="AF25" s="7">
        <v>39173</v>
      </c>
      <c r="AG25" s="7">
        <v>39173</v>
      </c>
      <c r="AH25" s="7">
        <v>39173</v>
      </c>
    </row>
    <row r="26" spans="1:34" s="6" customFormat="1" ht="12" thickBot="1">
      <c r="A26" s="276" t="s">
        <v>16</v>
      </c>
      <c r="B26" s="308"/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</row>
    <row r="27" spans="1:34" s="6" customFormat="1" ht="34.5" thickBot="1">
      <c r="A27" s="276" t="s">
        <v>23</v>
      </c>
      <c r="B27" s="308"/>
      <c r="C27" s="8" t="s">
        <v>24</v>
      </c>
      <c r="D27" s="32" t="s">
        <v>116</v>
      </c>
      <c r="E27" s="8" t="s">
        <v>24</v>
      </c>
      <c r="F27" s="8" t="s">
        <v>24</v>
      </c>
      <c r="G27" s="8" t="s">
        <v>24</v>
      </c>
      <c r="H27" s="8" t="s">
        <v>24</v>
      </c>
      <c r="I27" s="8" t="s">
        <v>24</v>
      </c>
      <c r="J27" s="32" t="s">
        <v>24</v>
      </c>
      <c r="K27" s="32" t="s">
        <v>24</v>
      </c>
      <c r="L27" s="8" t="s">
        <v>24</v>
      </c>
      <c r="M27" s="8" t="s">
        <v>24</v>
      </c>
      <c r="N27" s="8" t="s">
        <v>24</v>
      </c>
      <c r="O27" s="32" t="s">
        <v>107</v>
      </c>
      <c r="P27" s="8" t="s">
        <v>24</v>
      </c>
      <c r="Q27" s="8" t="s">
        <v>24</v>
      </c>
      <c r="R27" s="32" t="s">
        <v>108</v>
      </c>
      <c r="S27" s="8" t="s">
        <v>24</v>
      </c>
      <c r="T27" s="8" t="s">
        <v>24</v>
      </c>
      <c r="U27" s="8" t="s">
        <v>24</v>
      </c>
      <c r="V27" s="8" t="s">
        <v>24</v>
      </c>
      <c r="W27" s="8" t="s">
        <v>24</v>
      </c>
      <c r="X27" s="8" t="s">
        <v>24</v>
      </c>
      <c r="Y27" s="8" t="s">
        <v>24</v>
      </c>
      <c r="Z27" s="8" t="s">
        <v>24</v>
      </c>
      <c r="AA27" s="8" t="s">
        <v>24</v>
      </c>
      <c r="AB27" s="8" t="s">
        <v>24</v>
      </c>
      <c r="AC27" s="32" t="s">
        <v>106</v>
      </c>
      <c r="AD27" s="8" t="s">
        <v>24</v>
      </c>
      <c r="AE27" s="32" t="s">
        <v>106</v>
      </c>
      <c r="AF27" s="8" t="s">
        <v>24</v>
      </c>
      <c r="AG27" s="8" t="s">
        <v>24</v>
      </c>
      <c r="AH27" s="32" t="s">
        <v>108</v>
      </c>
    </row>
    <row r="28" spans="1:34" s="6" customFormat="1" ht="23.25" thickBot="1">
      <c r="A28" s="9" t="s">
        <v>19</v>
      </c>
      <c r="B28" s="9" t="s">
        <v>20</v>
      </c>
      <c r="C28" s="283" t="s">
        <v>26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5"/>
    </row>
    <row r="29" spans="1:34" ht="11.25">
      <c r="A29" s="311" t="s">
        <v>110</v>
      </c>
      <c r="B29" s="311" t="s">
        <v>21</v>
      </c>
      <c r="C29" s="118">
        <v>0.2569444444444445</v>
      </c>
      <c r="D29" s="118">
        <v>0.2708333333333333</v>
      </c>
      <c r="E29" s="118">
        <v>0.2847222222222222</v>
      </c>
      <c r="F29" s="118">
        <v>0.3125</v>
      </c>
      <c r="G29" s="118">
        <v>0.3368055555555556</v>
      </c>
      <c r="H29" s="118">
        <v>0.3611111111111111</v>
      </c>
      <c r="I29" s="118">
        <v>0.3854166666666667</v>
      </c>
      <c r="J29" s="118">
        <v>0.3958333333333333</v>
      </c>
      <c r="K29" s="118">
        <v>0.40972222222222227</v>
      </c>
      <c r="L29" s="118">
        <v>0.4201388888888889</v>
      </c>
      <c r="M29" s="118">
        <v>0.43402777777777773</v>
      </c>
      <c r="N29" s="118">
        <v>0.4583333333333333</v>
      </c>
      <c r="O29" s="118">
        <v>0.46875</v>
      </c>
      <c r="P29" s="118">
        <v>0.4826388888888889</v>
      </c>
      <c r="Q29" s="118">
        <v>0.5069444444444444</v>
      </c>
      <c r="R29" s="118">
        <v>0.517361111111111</v>
      </c>
      <c r="S29" s="118">
        <v>0.5277777777777778</v>
      </c>
      <c r="T29" s="119">
        <v>0.548611111111111</v>
      </c>
      <c r="U29" s="120">
        <v>0.5694444444444444</v>
      </c>
      <c r="V29" s="121">
        <v>0.590277777777778</v>
      </c>
      <c r="W29" s="120">
        <v>0.611111111111111</v>
      </c>
      <c r="X29" s="121">
        <v>0.631944444444445</v>
      </c>
      <c r="Y29" s="120">
        <v>0.652777777777778</v>
      </c>
      <c r="Z29" s="121">
        <v>0.673611111111111</v>
      </c>
      <c r="AA29" s="120">
        <v>0.7152777777777778</v>
      </c>
      <c r="AB29" s="121">
        <v>0.7361111111111112</v>
      </c>
      <c r="AC29" s="120">
        <v>0.7465277777777778</v>
      </c>
      <c r="AD29" s="120">
        <v>0.7569444444444445</v>
      </c>
      <c r="AE29" s="121">
        <v>0.7673611111111112</v>
      </c>
      <c r="AF29" s="120">
        <v>0.7777777777777778</v>
      </c>
      <c r="AG29" s="122">
        <v>0.8055555555555555</v>
      </c>
      <c r="AH29" s="120">
        <v>0.9722222222222222</v>
      </c>
    </row>
    <row r="30" spans="1:34" ht="12" thickBot="1">
      <c r="A30" s="310"/>
      <c r="B30" s="312"/>
      <c r="C30" s="123">
        <f aca="true" t="shared" si="9" ref="C30:AG30">C29+TIME(0,10,0)</f>
        <v>0.2638888888888889</v>
      </c>
      <c r="D30" s="123">
        <f t="shared" si="9"/>
        <v>0.27777777777777773</v>
      </c>
      <c r="E30" s="123">
        <f>E29+TIME(0,10,0)</f>
        <v>0.29166666666666663</v>
      </c>
      <c r="F30" s="123">
        <f t="shared" si="9"/>
        <v>0.3194444444444444</v>
      </c>
      <c r="G30" s="123">
        <f t="shared" si="9"/>
        <v>0.34375</v>
      </c>
      <c r="H30" s="123">
        <f t="shared" si="9"/>
        <v>0.3680555555555555</v>
      </c>
      <c r="I30" s="123">
        <f t="shared" si="9"/>
        <v>0.3923611111111111</v>
      </c>
      <c r="J30" s="123">
        <f>J29+TIME(0,10,0)</f>
        <v>0.40277777777777773</v>
      </c>
      <c r="K30" s="123">
        <f t="shared" si="9"/>
        <v>0.4166666666666667</v>
      </c>
      <c r="L30" s="123">
        <f t="shared" si="9"/>
        <v>0.4270833333333333</v>
      </c>
      <c r="M30" s="123">
        <f t="shared" si="9"/>
        <v>0.44097222222222215</v>
      </c>
      <c r="N30" s="123">
        <f t="shared" si="9"/>
        <v>0.46527777777777773</v>
      </c>
      <c r="O30" s="123">
        <f t="shared" si="9"/>
        <v>0.4756944444444444</v>
      </c>
      <c r="P30" s="123">
        <f t="shared" si="9"/>
        <v>0.4895833333333333</v>
      </c>
      <c r="Q30" s="123">
        <f t="shared" si="9"/>
        <v>0.5138888888888888</v>
      </c>
      <c r="R30" s="123">
        <f t="shared" si="9"/>
        <v>0.5243055555555555</v>
      </c>
      <c r="S30" s="123">
        <f t="shared" si="9"/>
        <v>0.5347222222222222</v>
      </c>
      <c r="T30" s="124">
        <f t="shared" si="9"/>
        <v>0.5555555555555555</v>
      </c>
      <c r="U30" s="125">
        <f t="shared" si="9"/>
        <v>0.5763888888888888</v>
      </c>
      <c r="V30" s="126">
        <f t="shared" si="9"/>
        <v>0.5972222222222224</v>
      </c>
      <c r="W30" s="125">
        <f t="shared" si="9"/>
        <v>0.6180555555555555</v>
      </c>
      <c r="X30" s="126">
        <f t="shared" si="9"/>
        <v>0.6388888888888894</v>
      </c>
      <c r="Y30" s="125">
        <f t="shared" si="9"/>
        <v>0.6597222222222224</v>
      </c>
      <c r="Z30" s="126">
        <f t="shared" si="9"/>
        <v>0.6805555555555555</v>
      </c>
      <c r="AA30" s="125">
        <f t="shared" si="9"/>
        <v>0.7222222222222222</v>
      </c>
      <c r="AB30" s="126">
        <f t="shared" si="9"/>
        <v>0.7430555555555556</v>
      </c>
      <c r="AC30" s="125">
        <f t="shared" si="9"/>
        <v>0.7534722222222222</v>
      </c>
      <c r="AD30" s="125">
        <f t="shared" si="9"/>
        <v>0.763888888888889</v>
      </c>
      <c r="AE30" s="126">
        <f t="shared" si="9"/>
        <v>0.7743055555555556</v>
      </c>
      <c r="AF30" s="125">
        <f t="shared" si="9"/>
        <v>0.7847222222222222</v>
      </c>
      <c r="AG30" s="127">
        <f t="shared" si="9"/>
        <v>0.8124999999999999</v>
      </c>
      <c r="AH30" s="125">
        <f>AH29+TIME(0,10,0)</f>
        <v>0.9791666666666666</v>
      </c>
    </row>
    <row r="31" spans="1:34" ht="11.25">
      <c r="A31" s="311" t="s">
        <v>109</v>
      </c>
      <c r="B31" s="311" t="s">
        <v>39</v>
      </c>
      <c r="C31" s="128">
        <f aca="true" t="shared" si="10" ref="C31:AG31">C30+TIME(1,10,0)</f>
        <v>0.3125</v>
      </c>
      <c r="D31" s="128">
        <f t="shared" si="10"/>
        <v>0.32638888888888884</v>
      </c>
      <c r="E31" s="128">
        <f>E30+TIME(1,10,0)</f>
        <v>0.34027777777777773</v>
      </c>
      <c r="F31" s="128">
        <f t="shared" si="10"/>
        <v>0.3680555555555555</v>
      </c>
      <c r="G31" s="128">
        <f t="shared" si="10"/>
        <v>0.3923611111111111</v>
      </c>
      <c r="H31" s="128">
        <f t="shared" si="10"/>
        <v>0.41666666666666663</v>
      </c>
      <c r="I31" s="128">
        <f t="shared" si="10"/>
        <v>0.4409722222222222</v>
      </c>
      <c r="J31" s="128">
        <f>J30+TIME(1,10,0)</f>
        <v>0.45138888888888884</v>
      </c>
      <c r="K31" s="128">
        <f t="shared" si="10"/>
        <v>0.4652777777777778</v>
      </c>
      <c r="L31" s="128">
        <f t="shared" si="10"/>
        <v>0.4756944444444444</v>
      </c>
      <c r="M31" s="128">
        <f t="shared" si="10"/>
        <v>0.48958333333333326</v>
      </c>
      <c r="N31" s="128">
        <f t="shared" si="10"/>
        <v>0.5138888888888888</v>
      </c>
      <c r="O31" s="128">
        <f t="shared" si="10"/>
        <v>0.5243055555555556</v>
      </c>
      <c r="P31" s="128">
        <f t="shared" si="10"/>
        <v>0.5381944444444444</v>
      </c>
      <c r="Q31" s="128">
        <f t="shared" si="10"/>
        <v>0.5625</v>
      </c>
      <c r="R31" s="128">
        <f t="shared" si="10"/>
        <v>0.5729166666666666</v>
      </c>
      <c r="S31" s="128">
        <f t="shared" si="10"/>
        <v>0.5833333333333334</v>
      </c>
      <c r="T31" s="129">
        <f t="shared" si="10"/>
        <v>0.6041666666666666</v>
      </c>
      <c r="U31" s="130">
        <f t="shared" si="10"/>
        <v>0.625</v>
      </c>
      <c r="V31" s="131">
        <f t="shared" si="10"/>
        <v>0.6458333333333336</v>
      </c>
      <c r="W31" s="130">
        <f t="shared" si="10"/>
        <v>0.6666666666666666</v>
      </c>
      <c r="X31" s="131">
        <f t="shared" si="10"/>
        <v>0.6875000000000006</v>
      </c>
      <c r="Y31" s="130">
        <f t="shared" si="10"/>
        <v>0.7083333333333336</v>
      </c>
      <c r="Z31" s="131">
        <f t="shared" si="10"/>
        <v>0.7291666666666666</v>
      </c>
      <c r="AA31" s="130">
        <f t="shared" si="10"/>
        <v>0.7708333333333334</v>
      </c>
      <c r="AB31" s="131">
        <f t="shared" si="10"/>
        <v>0.7916666666666667</v>
      </c>
      <c r="AC31" s="130">
        <f t="shared" si="10"/>
        <v>0.8020833333333334</v>
      </c>
      <c r="AD31" s="130">
        <f t="shared" si="10"/>
        <v>0.8125000000000001</v>
      </c>
      <c r="AE31" s="131">
        <f t="shared" si="10"/>
        <v>0.8229166666666667</v>
      </c>
      <c r="AF31" s="130">
        <f t="shared" si="10"/>
        <v>0.8333333333333334</v>
      </c>
      <c r="AG31" s="132">
        <f t="shared" si="10"/>
        <v>0.861111111111111</v>
      </c>
      <c r="AH31" s="130">
        <f>AH30+TIME(1,10,0)</f>
        <v>1.0277777777777777</v>
      </c>
    </row>
    <row r="32" spans="1:34" ht="12" thickBot="1">
      <c r="A32" s="313"/>
      <c r="B32" s="312"/>
      <c r="C32" s="133">
        <f aca="true" t="shared" si="11" ref="C32:AG32">C31+TIME(0,10,0)</f>
        <v>0.3194444444444444</v>
      </c>
      <c r="D32" s="133">
        <f t="shared" si="11"/>
        <v>0.33333333333333326</v>
      </c>
      <c r="E32" s="133">
        <f>E31+TIME(0,10,0)</f>
        <v>0.34722222222222215</v>
      </c>
      <c r="F32" s="133">
        <f t="shared" si="11"/>
        <v>0.37499999999999994</v>
      </c>
      <c r="G32" s="133">
        <f t="shared" si="11"/>
        <v>0.3993055555555555</v>
      </c>
      <c r="H32" s="133">
        <f t="shared" si="11"/>
        <v>0.42361111111111105</v>
      </c>
      <c r="I32" s="133">
        <f t="shared" si="11"/>
        <v>0.44791666666666663</v>
      </c>
      <c r="J32" s="133">
        <f>J31+TIME(0,10,0)</f>
        <v>0.45833333333333326</v>
      </c>
      <c r="K32" s="133">
        <f t="shared" si="11"/>
        <v>0.4722222222222222</v>
      </c>
      <c r="L32" s="133">
        <f t="shared" si="11"/>
        <v>0.48263888888888884</v>
      </c>
      <c r="M32" s="133">
        <f t="shared" si="11"/>
        <v>0.4965277777777777</v>
      </c>
      <c r="N32" s="133">
        <f t="shared" si="11"/>
        <v>0.5208333333333333</v>
      </c>
      <c r="O32" s="133">
        <f t="shared" si="11"/>
        <v>0.53125</v>
      </c>
      <c r="P32" s="133">
        <f t="shared" si="11"/>
        <v>0.5451388888888888</v>
      </c>
      <c r="Q32" s="133">
        <f t="shared" si="11"/>
        <v>0.5694444444444444</v>
      </c>
      <c r="R32" s="133">
        <f t="shared" si="11"/>
        <v>0.579861111111111</v>
      </c>
      <c r="S32" s="133">
        <f t="shared" si="11"/>
        <v>0.5902777777777778</v>
      </c>
      <c r="T32" s="134">
        <f t="shared" si="11"/>
        <v>0.611111111111111</v>
      </c>
      <c r="U32" s="135">
        <f t="shared" si="11"/>
        <v>0.6319444444444444</v>
      </c>
      <c r="V32" s="136">
        <f t="shared" si="11"/>
        <v>0.652777777777778</v>
      </c>
      <c r="W32" s="135">
        <f t="shared" si="11"/>
        <v>0.673611111111111</v>
      </c>
      <c r="X32" s="136">
        <f t="shared" si="11"/>
        <v>0.694444444444445</v>
      </c>
      <c r="Y32" s="135">
        <f t="shared" si="11"/>
        <v>0.715277777777778</v>
      </c>
      <c r="Z32" s="136">
        <f t="shared" si="11"/>
        <v>0.736111111111111</v>
      </c>
      <c r="AA32" s="135">
        <f t="shared" si="11"/>
        <v>0.7777777777777778</v>
      </c>
      <c r="AB32" s="136">
        <f t="shared" si="11"/>
        <v>0.7986111111111112</v>
      </c>
      <c r="AC32" s="135">
        <f t="shared" si="11"/>
        <v>0.8090277777777778</v>
      </c>
      <c r="AD32" s="135">
        <f t="shared" si="11"/>
        <v>0.8194444444444445</v>
      </c>
      <c r="AE32" s="136">
        <f t="shared" si="11"/>
        <v>0.8298611111111112</v>
      </c>
      <c r="AF32" s="135">
        <f t="shared" si="11"/>
        <v>0.8402777777777778</v>
      </c>
      <c r="AG32" s="137">
        <f t="shared" si="11"/>
        <v>0.8680555555555555</v>
      </c>
      <c r="AH32" s="135">
        <f>AH31+TIME(0,10,0)</f>
        <v>1.034722222222222</v>
      </c>
    </row>
    <row r="33" spans="1:34" ht="11.25">
      <c r="A33" s="309" t="s">
        <v>69</v>
      </c>
      <c r="B33" s="311" t="s">
        <v>39</v>
      </c>
      <c r="C33" s="118">
        <f aca="true" t="shared" si="12" ref="C33:AG33">C32+TIME(1,5,0)</f>
        <v>0.3645833333333333</v>
      </c>
      <c r="D33" s="118">
        <f t="shared" si="12"/>
        <v>0.37847222222222215</v>
      </c>
      <c r="E33" s="118">
        <f>E32+TIME(1,5,0)</f>
        <v>0.39236111111111105</v>
      </c>
      <c r="F33" s="118">
        <f t="shared" si="12"/>
        <v>0.42013888888888884</v>
      </c>
      <c r="G33" s="118">
        <f t="shared" si="12"/>
        <v>0.4444444444444444</v>
      </c>
      <c r="H33" s="118">
        <f t="shared" si="12"/>
        <v>0.46874999999999994</v>
      </c>
      <c r="I33" s="118">
        <f t="shared" si="12"/>
        <v>0.4930555555555555</v>
      </c>
      <c r="J33" s="118">
        <f>J32+TIME(1,5,0)</f>
        <v>0.5034722222222221</v>
      </c>
      <c r="K33" s="118">
        <f t="shared" si="12"/>
        <v>0.517361111111111</v>
      </c>
      <c r="L33" s="118">
        <f t="shared" si="12"/>
        <v>0.5277777777777777</v>
      </c>
      <c r="M33" s="118">
        <f t="shared" si="12"/>
        <v>0.5416666666666665</v>
      </c>
      <c r="N33" s="118">
        <f t="shared" si="12"/>
        <v>0.5659722222222221</v>
      </c>
      <c r="O33" s="118">
        <f t="shared" si="12"/>
        <v>0.5763888888888888</v>
      </c>
      <c r="P33" s="118">
        <f t="shared" si="12"/>
        <v>0.5902777777777777</v>
      </c>
      <c r="Q33" s="118">
        <f t="shared" si="12"/>
        <v>0.6145833333333333</v>
      </c>
      <c r="R33" s="118">
        <f t="shared" si="12"/>
        <v>0.6249999999999999</v>
      </c>
      <c r="S33" s="118">
        <f t="shared" si="12"/>
        <v>0.6354166666666666</v>
      </c>
      <c r="T33" s="119">
        <f t="shared" si="12"/>
        <v>0.6562499999999999</v>
      </c>
      <c r="U33" s="120">
        <f t="shared" si="12"/>
        <v>0.6770833333333333</v>
      </c>
      <c r="V33" s="121">
        <f t="shared" si="12"/>
        <v>0.6979166666666669</v>
      </c>
      <c r="W33" s="120">
        <f t="shared" si="12"/>
        <v>0.7187499999999999</v>
      </c>
      <c r="X33" s="121">
        <f t="shared" si="12"/>
        <v>0.7395833333333338</v>
      </c>
      <c r="Y33" s="120">
        <f t="shared" si="12"/>
        <v>0.7604166666666669</v>
      </c>
      <c r="Z33" s="121">
        <f t="shared" si="12"/>
        <v>0.7812499999999999</v>
      </c>
      <c r="AA33" s="120">
        <f t="shared" si="12"/>
        <v>0.8229166666666666</v>
      </c>
      <c r="AB33" s="121">
        <f t="shared" si="12"/>
        <v>0.84375</v>
      </c>
      <c r="AC33" s="120">
        <f t="shared" si="12"/>
        <v>0.8541666666666666</v>
      </c>
      <c r="AD33" s="120">
        <f t="shared" si="12"/>
        <v>0.8645833333333334</v>
      </c>
      <c r="AE33" s="121">
        <f t="shared" si="12"/>
        <v>0.875</v>
      </c>
      <c r="AF33" s="120">
        <f t="shared" si="12"/>
        <v>0.8854166666666666</v>
      </c>
      <c r="AG33" s="122">
        <f t="shared" si="12"/>
        <v>0.9131944444444443</v>
      </c>
      <c r="AH33" s="120">
        <f>AH32+TIME(1,5,0)</f>
        <v>1.079861111111111</v>
      </c>
    </row>
    <row r="34" spans="1:34" ht="12" thickBot="1">
      <c r="A34" s="310"/>
      <c r="B34" s="312"/>
      <c r="C34" s="123">
        <f>C33+TIME(0,10,0)</f>
        <v>0.37152777777777773</v>
      </c>
      <c r="D34" s="123">
        <f aca="true" t="shared" si="13" ref="D34:S34">D33+TIME(0,10,0)</f>
        <v>0.3854166666666666</v>
      </c>
      <c r="E34" s="123">
        <f t="shared" si="13"/>
        <v>0.39930555555555547</v>
      </c>
      <c r="F34" s="123">
        <f t="shared" si="13"/>
        <v>0.42708333333333326</v>
      </c>
      <c r="G34" s="123">
        <f t="shared" si="13"/>
        <v>0.45138888888888884</v>
      </c>
      <c r="H34" s="123">
        <f t="shared" si="13"/>
        <v>0.47569444444444436</v>
      </c>
      <c r="I34" s="123">
        <f t="shared" si="13"/>
        <v>0.49999999999999994</v>
      </c>
      <c r="J34" s="123">
        <f t="shared" si="13"/>
        <v>0.5104166666666665</v>
      </c>
      <c r="K34" s="123">
        <f t="shared" si="13"/>
        <v>0.5243055555555555</v>
      </c>
      <c r="L34" s="123">
        <f t="shared" si="13"/>
        <v>0.5347222222222221</v>
      </c>
      <c r="M34" s="123">
        <f t="shared" si="13"/>
        <v>0.5486111111111109</v>
      </c>
      <c r="N34" s="123">
        <f t="shared" si="13"/>
        <v>0.5729166666666665</v>
      </c>
      <c r="O34" s="123">
        <f t="shared" si="13"/>
        <v>0.5833333333333333</v>
      </c>
      <c r="P34" s="123">
        <f t="shared" si="13"/>
        <v>0.5972222222222221</v>
      </c>
      <c r="Q34" s="123">
        <f t="shared" si="13"/>
        <v>0.6215277777777777</v>
      </c>
      <c r="R34" s="123">
        <f t="shared" si="13"/>
        <v>0.6319444444444443</v>
      </c>
      <c r="S34" s="123">
        <f t="shared" si="13"/>
        <v>0.642361111111111</v>
      </c>
      <c r="T34" s="124">
        <f aca="true" t="shared" si="14" ref="T34:AF34">T33+TIME(0,10,0)</f>
        <v>0.6631944444444443</v>
      </c>
      <c r="U34" s="125">
        <f t="shared" si="14"/>
        <v>0.6840277777777777</v>
      </c>
      <c r="V34" s="126">
        <f t="shared" si="14"/>
        <v>0.7048611111111113</v>
      </c>
      <c r="W34" s="125">
        <f t="shared" si="14"/>
        <v>0.7256944444444443</v>
      </c>
      <c r="X34" s="126">
        <f t="shared" si="14"/>
        <v>0.7465277777777782</v>
      </c>
      <c r="Y34" s="125">
        <f t="shared" si="14"/>
        <v>0.7673611111111113</v>
      </c>
      <c r="Z34" s="126">
        <f t="shared" si="14"/>
        <v>0.7881944444444443</v>
      </c>
      <c r="AA34" s="125">
        <f t="shared" si="14"/>
        <v>0.829861111111111</v>
      </c>
      <c r="AB34" s="126">
        <f t="shared" si="14"/>
        <v>0.8506944444444444</v>
      </c>
      <c r="AC34" s="125">
        <f t="shared" si="14"/>
        <v>0.861111111111111</v>
      </c>
      <c r="AD34" s="125">
        <f t="shared" si="14"/>
        <v>0.8715277777777778</v>
      </c>
      <c r="AE34" s="126">
        <f t="shared" si="14"/>
        <v>0.8819444444444444</v>
      </c>
      <c r="AF34" s="125">
        <f t="shared" si="14"/>
        <v>0.892361111111111</v>
      </c>
      <c r="AG34" s="127">
        <f>AG33+TIME(0,5,0)</f>
        <v>0.9166666666666665</v>
      </c>
      <c r="AH34" s="125">
        <f>AH33+TIME(0,10,0)</f>
        <v>1.0868055555555554</v>
      </c>
    </row>
    <row r="35" spans="1:34" ht="11.25">
      <c r="A35" s="311" t="s">
        <v>28</v>
      </c>
      <c r="B35" s="311" t="s">
        <v>21</v>
      </c>
      <c r="C35" s="128">
        <f aca="true" t="shared" si="15" ref="C35:AG35">C34+TIME(0,40,0)</f>
        <v>0.3993055555555555</v>
      </c>
      <c r="D35" s="128">
        <f t="shared" si="15"/>
        <v>0.41319444444444436</v>
      </c>
      <c r="E35" s="128">
        <f>E34+TIME(0,40,0)</f>
        <v>0.42708333333333326</v>
      </c>
      <c r="F35" s="128">
        <f t="shared" si="15"/>
        <v>0.45486111111111105</v>
      </c>
      <c r="G35" s="128">
        <f t="shared" si="15"/>
        <v>0.47916666666666663</v>
      </c>
      <c r="H35" s="128">
        <f t="shared" si="15"/>
        <v>0.5034722222222221</v>
      </c>
      <c r="I35" s="128">
        <f t="shared" si="15"/>
        <v>0.5277777777777777</v>
      </c>
      <c r="J35" s="128">
        <f>J34+TIME(0,40,0)</f>
        <v>0.5381944444444443</v>
      </c>
      <c r="K35" s="128">
        <f t="shared" si="15"/>
        <v>0.5520833333333333</v>
      </c>
      <c r="L35" s="128">
        <f t="shared" si="15"/>
        <v>0.5624999999999999</v>
      </c>
      <c r="M35" s="128">
        <f t="shared" si="15"/>
        <v>0.5763888888888887</v>
      </c>
      <c r="N35" s="128">
        <f t="shared" si="15"/>
        <v>0.6006944444444443</v>
      </c>
      <c r="O35" s="128">
        <f t="shared" si="15"/>
        <v>0.611111111111111</v>
      </c>
      <c r="P35" s="128">
        <f t="shared" si="15"/>
        <v>0.6249999999999999</v>
      </c>
      <c r="Q35" s="128">
        <f t="shared" si="15"/>
        <v>0.6493055555555555</v>
      </c>
      <c r="R35" s="128">
        <f t="shared" si="15"/>
        <v>0.6597222222222221</v>
      </c>
      <c r="S35" s="128">
        <f t="shared" si="15"/>
        <v>0.6701388888888888</v>
      </c>
      <c r="T35" s="129">
        <f t="shared" si="15"/>
        <v>0.6909722222222221</v>
      </c>
      <c r="U35" s="130">
        <f t="shared" si="15"/>
        <v>0.7118055555555555</v>
      </c>
      <c r="V35" s="131">
        <f t="shared" si="15"/>
        <v>0.7326388888888891</v>
      </c>
      <c r="W35" s="130">
        <f t="shared" si="15"/>
        <v>0.7534722222222221</v>
      </c>
      <c r="X35" s="131">
        <f t="shared" si="15"/>
        <v>0.774305555555556</v>
      </c>
      <c r="Y35" s="130">
        <f t="shared" si="15"/>
        <v>0.7951388888888891</v>
      </c>
      <c r="Z35" s="131">
        <f t="shared" si="15"/>
        <v>0.8159722222222221</v>
      </c>
      <c r="AA35" s="130">
        <f t="shared" si="15"/>
        <v>0.8576388888888888</v>
      </c>
      <c r="AB35" s="131">
        <f t="shared" si="15"/>
        <v>0.8784722222222222</v>
      </c>
      <c r="AC35" s="130">
        <f t="shared" si="15"/>
        <v>0.8888888888888888</v>
      </c>
      <c r="AD35" s="130">
        <f t="shared" si="15"/>
        <v>0.8993055555555556</v>
      </c>
      <c r="AE35" s="131">
        <f t="shared" si="15"/>
        <v>0.9097222222222222</v>
      </c>
      <c r="AF35" s="130">
        <f t="shared" si="15"/>
        <v>0.9201388888888888</v>
      </c>
      <c r="AG35" s="132">
        <f t="shared" si="15"/>
        <v>0.9444444444444443</v>
      </c>
      <c r="AH35" s="130">
        <f>AH34+TIME(0,40,0)</f>
        <v>1.114583333333333</v>
      </c>
    </row>
    <row r="36" spans="1:34" ht="12" thickBot="1">
      <c r="A36" s="313"/>
      <c r="B36" s="312"/>
      <c r="C36" s="133">
        <f aca="true" t="shared" si="16" ref="C36:AG36">C35+TIME(0,10,0)</f>
        <v>0.40624999999999994</v>
      </c>
      <c r="D36" s="133">
        <f t="shared" si="16"/>
        <v>0.4201388888888888</v>
      </c>
      <c r="E36" s="133">
        <f>E35+TIME(0,10,0)</f>
        <v>0.4340277777777777</v>
      </c>
      <c r="F36" s="133">
        <f t="shared" si="16"/>
        <v>0.46180555555555547</v>
      </c>
      <c r="G36" s="133">
        <f t="shared" si="16"/>
        <v>0.48611111111111105</v>
      </c>
      <c r="H36" s="133">
        <f t="shared" si="16"/>
        <v>0.5104166666666665</v>
      </c>
      <c r="I36" s="133">
        <f t="shared" si="16"/>
        <v>0.5347222222222221</v>
      </c>
      <c r="J36" s="133">
        <f>J35+TIME(0,10,0)</f>
        <v>0.5451388888888887</v>
      </c>
      <c r="K36" s="133">
        <f t="shared" si="16"/>
        <v>0.5590277777777777</v>
      </c>
      <c r="L36" s="133">
        <f t="shared" si="16"/>
        <v>0.5694444444444443</v>
      </c>
      <c r="M36" s="133">
        <f t="shared" si="16"/>
        <v>0.5833333333333331</v>
      </c>
      <c r="N36" s="133">
        <f t="shared" si="16"/>
        <v>0.6076388888888887</v>
      </c>
      <c r="O36" s="133">
        <f t="shared" si="16"/>
        <v>0.6180555555555555</v>
      </c>
      <c r="P36" s="133">
        <f t="shared" si="16"/>
        <v>0.6319444444444443</v>
      </c>
      <c r="Q36" s="133">
        <f t="shared" si="16"/>
        <v>0.6562499999999999</v>
      </c>
      <c r="R36" s="133">
        <f t="shared" si="16"/>
        <v>0.6666666666666665</v>
      </c>
      <c r="S36" s="133">
        <f t="shared" si="16"/>
        <v>0.6770833333333333</v>
      </c>
      <c r="T36" s="134">
        <f t="shared" si="16"/>
        <v>0.6979166666666665</v>
      </c>
      <c r="U36" s="135">
        <f t="shared" si="16"/>
        <v>0.7187499999999999</v>
      </c>
      <c r="V36" s="136">
        <f t="shared" si="16"/>
        <v>0.7395833333333335</v>
      </c>
      <c r="W36" s="135">
        <f t="shared" si="16"/>
        <v>0.7604166666666665</v>
      </c>
      <c r="X36" s="136">
        <f t="shared" si="16"/>
        <v>0.7812500000000004</v>
      </c>
      <c r="Y36" s="135">
        <f t="shared" si="16"/>
        <v>0.8020833333333335</v>
      </c>
      <c r="Z36" s="136">
        <f t="shared" si="16"/>
        <v>0.8229166666666665</v>
      </c>
      <c r="AA36" s="135">
        <f t="shared" si="16"/>
        <v>0.8645833333333333</v>
      </c>
      <c r="AB36" s="136">
        <f t="shared" si="16"/>
        <v>0.8854166666666666</v>
      </c>
      <c r="AC36" s="135">
        <f t="shared" si="16"/>
        <v>0.8958333333333333</v>
      </c>
      <c r="AD36" s="135">
        <f t="shared" si="16"/>
        <v>0.90625</v>
      </c>
      <c r="AE36" s="136">
        <f t="shared" si="16"/>
        <v>0.9166666666666666</v>
      </c>
      <c r="AF36" s="135">
        <f t="shared" si="16"/>
        <v>0.9270833333333333</v>
      </c>
      <c r="AG36" s="137">
        <f t="shared" si="16"/>
        <v>0.9513888888888887</v>
      </c>
      <c r="AH36" s="135">
        <f>AH35+TIME(0,10,0)</f>
        <v>1.1215277777777775</v>
      </c>
    </row>
    <row r="37" spans="1:34" ht="11.25">
      <c r="A37" s="309" t="s">
        <v>11</v>
      </c>
      <c r="B37" s="311" t="s">
        <v>21</v>
      </c>
      <c r="C37" s="118">
        <f aca="true" t="shared" si="17" ref="C37:AG37">C36+TIME(0,50,0)</f>
        <v>0.44097222222222215</v>
      </c>
      <c r="D37" s="118">
        <f t="shared" si="17"/>
        <v>0.454861111111111</v>
      </c>
      <c r="E37" s="118">
        <f>E36+TIME(0,50,0)</f>
        <v>0.4687499999999999</v>
      </c>
      <c r="F37" s="118">
        <f t="shared" si="17"/>
        <v>0.4965277777777777</v>
      </c>
      <c r="G37" s="118">
        <f t="shared" si="17"/>
        <v>0.5208333333333333</v>
      </c>
      <c r="H37" s="118">
        <f t="shared" si="17"/>
        <v>0.5451388888888887</v>
      </c>
      <c r="I37" s="118">
        <f t="shared" si="17"/>
        <v>0.5694444444444443</v>
      </c>
      <c r="J37" s="118">
        <f>J36+TIME(0,50,0)</f>
        <v>0.5798611111111109</v>
      </c>
      <c r="K37" s="118">
        <f t="shared" si="17"/>
        <v>0.5937499999999999</v>
      </c>
      <c r="L37" s="118">
        <f t="shared" si="17"/>
        <v>0.6041666666666665</v>
      </c>
      <c r="M37" s="118">
        <f t="shared" si="17"/>
        <v>0.6180555555555554</v>
      </c>
      <c r="N37" s="118">
        <f t="shared" si="17"/>
        <v>0.6423611111111109</v>
      </c>
      <c r="O37" s="118">
        <f t="shared" si="17"/>
        <v>0.6527777777777777</v>
      </c>
      <c r="P37" s="118">
        <f t="shared" si="17"/>
        <v>0.6666666666666665</v>
      </c>
      <c r="Q37" s="118">
        <f t="shared" si="17"/>
        <v>0.6909722222222221</v>
      </c>
      <c r="R37" s="118">
        <f t="shared" si="17"/>
        <v>0.7013888888888887</v>
      </c>
      <c r="S37" s="118">
        <f t="shared" si="17"/>
        <v>0.7118055555555555</v>
      </c>
      <c r="T37" s="119">
        <f t="shared" si="17"/>
        <v>0.7326388888888887</v>
      </c>
      <c r="U37" s="120">
        <f t="shared" si="17"/>
        <v>0.7534722222222221</v>
      </c>
      <c r="V37" s="121">
        <f t="shared" si="17"/>
        <v>0.7743055555555557</v>
      </c>
      <c r="W37" s="120">
        <f t="shared" si="17"/>
        <v>0.7951388888888887</v>
      </c>
      <c r="X37" s="121">
        <f t="shared" si="17"/>
        <v>0.8159722222222227</v>
      </c>
      <c r="Y37" s="120">
        <f t="shared" si="17"/>
        <v>0.8368055555555557</v>
      </c>
      <c r="Z37" s="121">
        <f t="shared" si="17"/>
        <v>0.8576388888888887</v>
      </c>
      <c r="AA37" s="120">
        <f t="shared" si="17"/>
        <v>0.8993055555555555</v>
      </c>
      <c r="AB37" s="121">
        <f t="shared" si="17"/>
        <v>0.9201388888888888</v>
      </c>
      <c r="AC37" s="120">
        <f t="shared" si="17"/>
        <v>0.9305555555555555</v>
      </c>
      <c r="AD37" s="120">
        <f t="shared" si="17"/>
        <v>0.9409722222222222</v>
      </c>
      <c r="AE37" s="121">
        <f t="shared" si="17"/>
        <v>0.9513888888888888</v>
      </c>
      <c r="AF37" s="120">
        <f t="shared" si="17"/>
        <v>0.9618055555555555</v>
      </c>
      <c r="AG37" s="122">
        <f t="shared" si="17"/>
        <v>0.9861111111111109</v>
      </c>
      <c r="AH37" s="120">
        <f>AH36+TIME(0,50,0)</f>
        <v>1.1562499999999998</v>
      </c>
    </row>
    <row r="38" spans="1:34" ht="12" thickBot="1">
      <c r="A38" s="310"/>
      <c r="B38" s="312"/>
      <c r="C38" s="127">
        <f aca="true" t="shared" si="18" ref="C38:S38">C37+TIME(0,5,0)</f>
        <v>0.44444444444444436</v>
      </c>
      <c r="D38" s="127">
        <f t="shared" si="18"/>
        <v>0.4583333333333332</v>
      </c>
      <c r="E38" s="127">
        <f>E37+TIME(0,5,0)</f>
        <v>0.4722222222222221</v>
      </c>
      <c r="F38" s="127">
        <f t="shared" si="18"/>
        <v>0.4999999999999999</v>
      </c>
      <c r="G38" s="127">
        <f t="shared" si="18"/>
        <v>0.5243055555555555</v>
      </c>
      <c r="H38" s="127">
        <f t="shared" si="18"/>
        <v>0.5486111111111109</v>
      </c>
      <c r="I38" s="127">
        <f t="shared" si="18"/>
        <v>0.5729166666666665</v>
      </c>
      <c r="J38" s="127">
        <f>J37+TIME(0,5,0)</f>
        <v>0.5833333333333331</v>
      </c>
      <c r="K38" s="127">
        <f t="shared" si="18"/>
        <v>0.5972222222222221</v>
      </c>
      <c r="L38" s="127">
        <f t="shared" si="18"/>
        <v>0.6076388888888887</v>
      </c>
      <c r="M38" s="127">
        <f t="shared" si="18"/>
        <v>0.6215277777777776</v>
      </c>
      <c r="N38" s="127">
        <f t="shared" si="18"/>
        <v>0.6458333333333331</v>
      </c>
      <c r="O38" s="127">
        <f t="shared" si="18"/>
        <v>0.6562499999999999</v>
      </c>
      <c r="P38" s="127">
        <f t="shared" si="18"/>
        <v>0.6701388888888887</v>
      </c>
      <c r="Q38" s="127">
        <f t="shared" si="18"/>
        <v>0.6944444444444443</v>
      </c>
      <c r="R38" s="127">
        <f t="shared" si="18"/>
        <v>0.7048611111111109</v>
      </c>
      <c r="S38" s="127">
        <f t="shared" si="18"/>
        <v>0.7152777777777777</v>
      </c>
      <c r="T38" s="124">
        <f aca="true" t="shared" si="19" ref="T38:AF38">T37+TIME(0,10,0)</f>
        <v>0.7395833333333331</v>
      </c>
      <c r="U38" s="125">
        <f t="shared" si="19"/>
        <v>0.7604166666666665</v>
      </c>
      <c r="V38" s="126">
        <f t="shared" si="19"/>
        <v>0.7812500000000001</v>
      </c>
      <c r="W38" s="125">
        <f t="shared" si="19"/>
        <v>0.8020833333333331</v>
      </c>
      <c r="X38" s="126">
        <f t="shared" si="19"/>
        <v>0.8229166666666671</v>
      </c>
      <c r="Y38" s="125">
        <f t="shared" si="19"/>
        <v>0.8437500000000001</v>
      </c>
      <c r="Z38" s="126">
        <f t="shared" si="19"/>
        <v>0.8645833333333331</v>
      </c>
      <c r="AA38" s="125">
        <f t="shared" si="19"/>
        <v>0.9062499999999999</v>
      </c>
      <c r="AB38" s="126">
        <f t="shared" si="19"/>
        <v>0.9270833333333333</v>
      </c>
      <c r="AC38" s="125">
        <f t="shared" si="19"/>
        <v>0.9374999999999999</v>
      </c>
      <c r="AD38" s="125">
        <f t="shared" si="19"/>
        <v>0.9479166666666666</v>
      </c>
      <c r="AE38" s="126">
        <f t="shared" si="19"/>
        <v>0.9583333333333333</v>
      </c>
      <c r="AF38" s="125">
        <f t="shared" si="19"/>
        <v>0.9687499999999999</v>
      </c>
      <c r="AG38" s="127">
        <f>AG37+TIME(0,5,0)</f>
        <v>0.9895833333333331</v>
      </c>
      <c r="AH38" s="125">
        <f>AH37+TIME(0,10,0)</f>
        <v>1.1631944444444442</v>
      </c>
    </row>
    <row r="39" spans="1:34" ht="11.25">
      <c r="A39" s="311" t="s">
        <v>11</v>
      </c>
      <c r="B39" s="311" t="s">
        <v>114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/>
      <c r="Y39" s="140"/>
      <c r="Z39" s="141"/>
      <c r="AA39" s="140"/>
      <c r="AB39" s="141"/>
      <c r="AC39" s="140"/>
      <c r="AD39" s="140"/>
      <c r="AE39" s="141"/>
      <c r="AF39" s="140"/>
      <c r="AG39" s="122">
        <f>AG38+TIME(0,30,0)</f>
        <v>1.0104166666666665</v>
      </c>
      <c r="AH39" s="120">
        <f>AH38+TIME(0,30,0)</f>
        <v>1.1840277777777775</v>
      </c>
    </row>
    <row r="40" spans="1:34" ht="12" thickBot="1">
      <c r="A40" s="313"/>
      <c r="B40" s="31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3"/>
      <c r="Y40" s="144"/>
      <c r="Z40" s="145"/>
      <c r="AA40" s="144"/>
      <c r="AB40" s="145"/>
      <c r="AC40" s="144"/>
      <c r="AD40" s="144"/>
      <c r="AE40" s="145"/>
      <c r="AF40" s="144"/>
      <c r="AG40" s="127">
        <f>AG39+TIME(0,5,0)</f>
        <v>1.0138888888888888</v>
      </c>
      <c r="AH40" s="125">
        <f>AH39+TIME(0,5,0)</f>
        <v>1.1874999999999998</v>
      </c>
    </row>
    <row r="44" spans="1:34" s="3" customFormat="1" ht="12.75" customHeight="1">
      <c r="A44" s="306" t="s">
        <v>123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</row>
    <row r="45" spans="1:17" s="4" customFormat="1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6"/>
      <c r="P45" s="16"/>
      <c r="Q45" s="16"/>
    </row>
    <row r="46" spans="1:19" s="4" customFormat="1" ht="12.75">
      <c r="A46" s="295" t="s">
        <v>25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3">
        <v>40082</v>
      </c>
      <c r="S46" s="293"/>
    </row>
    <row r="47" spans="1:17" s="4" customFormat="1" ht="12.75" customHeight="1">
      <c r="A47" s="15"/>
      <c r="B47" s="15"/>
      <c r="L47" s="16"/>
      <c r="M47" s="16"/>
      <c r="N47" s="16"/>
      <c r="O47" s="39"/>
      <c r="P47" s="39"/>
      <c r="Q47" s="39"/>
    </row>
    <row r="48" spans="1:34" s="4" customFormat="1" ht="12.75" customHeight="1">
      <c r="A48" s="305" t="s">
        <v>35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</row>
    <row r="49" spans="1:34" s="4" customFormat="1" ht="12.75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</row>
  </sheetData>
  <sheetProtection/>
  <mergeCells count="46">
    <mergeCell ref="A1:AH1"/>
    <mergeCell ref="C2:AH2"/>
    <mergeCell ref="A2:B2"/>
    <mergeCell ref="A3:B3"/>
    <mergeCell ref="A4:B4"/>
    <mergeCell ref="A5:B5"/>
    <mergeCell ref="A17:A18"/>
    <mergeCell ref="B17:B18"/>
    <mergeCell ref="A6:B6"/>
    <mergeCell ref="A7:B7"/>
    <mergeCell ref="A9:A10"/>
    <mergeCell ref="B9:B10"/>
    <mergeCell ref="A11:A12"/>
    <mergeCell ref="B11:B12"/>
    <mergeCell ref="C8:AL8"/>
    <mergeCell ref="A13:A14"/>
    <mergeCell ref="B13:B14"/>
    <mergeCell ref="A15:A16"/>
    <mergeCell ref="B15:B16"/>
    <mergeCell ref="A19:A20"/>
    <mergeCell ref="B19:B20"/>
    <mergeCell ref="A22:B22"/>
    <mergeCell ref="A23:B23"/>
    <mergeCell ref="A21:AH21"/>
    <mergeCell ref="A33:A34"/>
    <mergeCell ref="B33:B34"/>
    <mergeCell ref="A35:A36"/>
    <mergeCell ref="B35:B36"/>
    <mergeCell ref="C28:AH28"/>
    <mergeCell ref="C22:AH22"/>
    <mergeCell ref="A31:A32"/>
    <mergeCell ref="B31:B32"/>
    <mergeCell ref="A24:B24"/>
    <mergeCell ref="A25:B25"/>
    <mergeCell ref="A26:B26"/>
    <mergeCell ref="A27:B27"/>
    <mergeCell ref="A29:A30"/>
    <mergeCell ref="B29:B30"/>
    <mergeCell ref="A37:A38"/>
    <mergeCell ref="B37:B38"/>
    <mergeCell ref="A39:A40"/>
    <mergeCell ref="B39:B40"/>
    <mergeCell ref="R46:S46"/>
    <mergeCell ref="A44:AH44"/>
    <mergeCell ref="A46:Q46"/>
    <mergeCell ref="A48:AH49"/>
  </mergeCells>
  <hyperlinks>
    <hyperlink ref="A48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K24" sqref="K24"/>
    </sheetView>
  </sheetViews>
  <sheetFormatPr defaultColWidth="5.00390625" defaultRowHeight="12.75"/>
  <cols>
    <col min="1" max="1" width="11.75390625" style="106" customWidth="1"/>
    <col min="2" max="2" width="9.00390625" style="106" bestFit="1" customWidth="1"/>
    <col min="3" max="4" width="12.25390625" style="204" customWidth="1"/>
    <col min="5" max="16384" width="5.00390625" style="106" customWidth="1"/>
  </cols>
  <sheetData>
    <row r="1" spans="1:4" s="6" customFormat="1" ht="20.25" customHeight="1" thickBot="1">
      <c r="A1" s="287" t="s">
        <v>301</v>
      </c>
      <c r="B1" s="288"/>
      <c r="C1" s="288"/>
      <c r="D1" s="289"/>
    </row>
    <row r="2" spans="1:4" s="5" customFormat="1" ht="13.5" thickBot="1">
      <c r="A2" s="316" t="s">
        <v>14</v>
      </c>
      <c r="B2" s="319"/>
      <c r="C2" s="291" t="s">
        <v>300</v>
      </c>
      <c r="D2" s="292"/>
    </row>
    <row r="3" spans="1:4" s="6" customFormat="1" ht="12" thickBot="1">
      <c r="A3" s="276" t="s">
        <v>15</v>
      </c>
      <c r="B3" s="308"/>
      <c r="C3" s="101">
        <v>1</v>
      </c>
      <c r="D3" s="187">
        <v>2</v>
      </c>
    </row>
    <row r="4" spans="1:4" s="2" customFormat="1" ht="17.25" thickBot="1">
      <c r="A4" s="276" t="s">
        <v>12</v>
      </c>
      <c r="B4" s="308"/>
      <c r="C4" s="14" t="s">
        <v>18</v>
      </c>
      <c r="D4" s="14" t="s">
        <v>18</v>
      </c>
    </row>
    <row r="5" spans="1:4" s="2" customFormat="1" ht="12" thickBot="1">
      <c r="A5" s="276" t="s">
        <v>13</v>
      </c>
      <c r="B5" s="308"/>
      <c r="C5" s="7">
        <v>39783</v>
      </c>
      <c r="D5" s="7">
        <v>39783</v>
      </c>
    </row>
    <row r="6" spans="1:4" s="6" customFormat="1" ht="12" thickBot="1">
      <c r="A6" s="276" t="s">
        <v>16</v>
      </c>
      <c r="B6" s="308"/>
      <c r="C6" s="8">
        <v>1</v>
      </c>
      <c r="D6" s="8">
        <v>1</v>
      </c>
    </row>
    <row r="7" spans="1:4" s="6" customFormat="1" ht="12" thickBot="1">
      <c r="A7" s="276" t="s">
        <v>23</v>
      </c>
      <c r="B7" s="308"/>
      <c r="C7" s="8" t="s">
        <v>74</v>
      </c>
      <c r="D7" s="32" t="s">
        <v>74</v>
      </c>
    </row>
    <row r="8" spans="1:4" s="6" customFormat="1" ht="23.25" thickBot="1">
      <c r="A8" s="9" t="s">
        <v>19</v>
      </c>
      <c r="B8" s="9" t="s">
        <v>20</v>
      </c>
      <c r="C8" s="283"/>
      <c r="D8" s="275"/>
    </row>
    <row r="9" spans="1:4" ht="11.25">
      <c r="A9" s="311" t="s">
        <v>11</v>
      </c>
      <c r="B9" s="314" t="s">
        <v>21</v>
      </c>
      <c r="C9" s="69">
        <v>0.4270833333333333</v>
      </c>
      <c r="D9" s="110">
        <v>0.513888888888889</v>
      </c>
    </row>
    <row r="10" spans="1:4" ht="12" thickBot="1">
      <c r="A10" s="310"/>
      <c r="B10" s="318"/>
      <c r="C10" s="196">
        <f>C9+TIME(0,10,0)</f>
        <v>0.43402777777777773</v>
      </c>
      <c r="D10" s="261">
        <f>D9+TIME(0,10,0)</f>
        <v>0.5208333333333334</v>
      </c>
    </row>
    <row r="11" spans="1:4" ht="11.25">
      <c r="A11" s="311" t="s">
        <v>28</v>
      </c>
      <c r="B11" s="314" t="s">
        <v>21</v>
      </c>
      <c r="C11" s="196">
        <f>C10+TIME(0,50,0)</f>
        <v>0.46874999999999994</v>
      </c>
      <c r="D11" s="261">
        <f>D10+TIME(0,50,0)</f>
        <v>0.5555555555555556</v>
      </c>
    </row>
    <row r="12" spans="1:4" ht="12" thickBot="1">
      <c r="A12" s="313"/>
      <c r="B12" s="318"/>
      <c r="C12" s="196">
        <f>C11+TIME(0,10,0)</f>
        <v>0.47569444444444436</v>
      </c>
      <c r="D12" s="261">
        <f>D11+TIME(0,10,0)</f>
        <v>0.5625</v>
      </c>
    </row>
    <row r="13" spans="1:4" ht="11.25">
      <c r="A13" s="309" t="s">
        <v>69</v>
      </c>
      <c r="B13" s="314" t="s">
        <v>39</v>
      </c>
      <c r="C13" s="196">
        <f>C12+TIME(0,35,0)</f>
        <v>0.49999999999999994</v>
      </c>
      <c r="D13" s="261">
        <f>D12+TIME(0,35,0)</f>
        <v>0.5868055555555556</v>
      </c>
    </row>
    <row r="14" spans="1:4" ht="12" thickBot="1">
      <c r="A14" s="310"/>
      <c r="B14" s="318"/>
      <c r="C14" s="196">
        <f>C13+TIME(0,10,0)</f>
        <v>0.5069444444444444</v>
      </c>
      <c r="D14" s="261">
        <f>D13+TIME(0,10,0)</f>
        <v>0.59375</v>
      </c>
    </row>
    <row r="15" spans="1:4" ht="11.25">
      <c r="A15" s="311" t="s">
        <v>109</v>
      </c>
      <c r="B15" s="314" t="s">
        <v>39</v>
      </c>
      <c r="C15" s="196">
        <f>C14+TIME(1,0,0)</f>
        <v>0.548611111111111</v>
      </c>
      <c r="D15" s="261">
        <f>D14+TIME(1,0,0)</f>
        <v>0.6354166666666666</v>
      </c>
    </row>
    <row r="16" spans="1:4" ht="12" thickBot="1">
      <c r="A16" s="313"/>
      <c r="B16" s="318"/>
      <c r="C16" s="112">
        <f>C15+TIME(0,5,0)</f>
        <v>0.5520833333333333</v>
      </c>
      <c r="D16" s="92">
        <f>D15+TIME(0,5,0)</f>
        <v>0.6388888888888888</v>
      </c>
    </row>
    <row r="17" spans="1:4" s="6" customFormat="1" ht="20.25" customHeight="1" thickBot="1">
      <c r="A17" s="287" t="s">
        <v>302</v>
      </c>
      <c r="B17" s="288"/>
      <c r="C17" s="288"/>
      <c r="D17" s="289"/>
    </row>
    <row r="18" spans="1:4" s="5" customFormat="1" ht="13.5" thickBot="1">
      <c r="A18" s="316" t="s">
        <v>14</v>
      </c>
      <c r="B18" s="317"/>
      <c r="C18" s="291" t="s">
        <v>300</v>
      </c>
      <c r="D18" s="292"/>
    </row>
    <row r="19" spans="1:4" s="6" customFormat="1" ht="12" thickBot="1">
      <c r="A19" s="276" t="s">
        <v>15</v>
      </c>
      <c r="B19" s="308"/>
      <c r="C19" s="8">
        <v>1</v>
      </c>
      <c r="D19" s="101">
        <v>2</v>
      </c>
    </row>
    <row r="20" spans="1:4" s="2" customFormat="1" ht="17.25" thickBot="1">
      <c r="A20" s="276" t="s">
        <v>12</v>
      </c>
      <c r="B20" s="308"/>
      <c r="C20" s="14" t="s">
        <v>18</v>
      </c>
      <c r="D20" s="14" t="s">
        <v>18</v>
      </c>
    </row>
    <row r="21" spans="1:4" s="2" customFormat="1" ht="12" thickBot="1">
      <c r="A21" s="276" t="s">
        <v>13</v>
      </c>
      <c r="B21" s="308"/>
      <c r="C21" s="7">
        <v>39783</v>
      </c>
      <c r="D21" s="7">
        <v>39783</v>
      </c>
    </row>
    <row r="22" spans="1:4" s="6" customFormat="1" ht="12" thickBot="1">
      <c r="A22" s="276" t="s">
        <v>16</v>
      </c>
      <c r="B22" s="308"/>
      <c r="C22" s="8">
        <v>1</v>
      </c>
      <c r="D22" s="8">
        <v>1</v>
      </c>
    </row>
    <row r="23" spans="1:4" s="6" customFormat="1" ht="12" thickBot="1">
      <c r="A23" s="276" t="s">
        <v>23</v>
      </c>
      <c r="B23" s="308"/>
      <c r="C23" s="8" t="s">
        <v>74</v>
      </c>
      <c r="D23" s="32" t="s">
        <v>74</v>
      </c>
    </row>
    <row r="24" spans="1:4" s="6" customFormat="1" ht="23.25" thickBot="1">
      <c r="A24" s="9" t="s">
        <v>19</v>
      </c>
      <c r="B24" s="9" t="s">
        <v>20</v>
      </c>
      <c r="C24" s="283"/>
      <c r="D24" s="275"/>
    </row>
    <row r="25" spans="1:4" ht="11.25">
      <c r="A25" s="311" t="s">
        <v>109</v>
      </c>
      <c r="B25" s="311" t="s">
        <v>39</v>
      </c>
      <c r="C25" s="115">
        <v>0.6284722222222222</v>
      </c>
      <c r="D25" s="91">
        <v>0.7430555555555555</v>
      </c>
    </row>
    <row r="26" spans="1:4" ht="12" thickBot="1">
      <c r="A26" s="313"/>
      <c r="B26" s="312"/>
      <c r="C26" s="116">
        <f>C25+TIME(0,10,0)</f>
        <v>0.6354166666666666</v>
      </c>
      <c r="D26" s="97">
        <f>D25+TIME(0,10,0)</f>
        <v>0.7499999999999999</v>
      </c>
    </row>
    <row r="27" spans="1:4" ht="11.25">
      <c r="A27" s="309" t="s">
        <v>69</v>
      </c>
      <c r="B27" s="311" t="s">
        <v>39</v>
      </c>
      <c r="C27" s="262">
        <f>C26+TIME(1,0,0)</f>
        <v>0.6770833333333333</v>
      </c>
      <c r="D27" s="261">
        <f>D26+TIME(1,0,0)</f>
        <v>0.7916666666666665</v>
      </c>
    </row>
    <row r="28" spans="1:4" ht="12" thickBot="1">
      <c r="A28" s="310"/>
      <c r="B28" s="312"/>
      <c r="C28" s="262">
        <f>C27+TIME(0,10,0)</f>
        <v>0.6840277777777777</v>
      </c>
      <c r="D28" s="261">
        <f>D27+TIME(0,10,0)</f>
        <v>0.7986111111111109</v>
      </c>
    </row>
    <row r="29" spans="1:4" ht="11.25">
      <c r="A29" s="311" t="s">
        <v>28</v>
      </c>
      <c r="B29" s="311" t="s">
        <v>21</v>
      </c>
      <c r="C29" s="262">
        <f>C28+TIME(0,35,0)</f>
        <v>0.7083333333333333</v>
      </c>
      <c r="D29" s="261">
        <f>D28+TIME(0,35,0)</f>
        <v>0.8229166666666665</v>
      </c>
    </row>
    <row r="30" spans="1:4" ht="12" thickBot="1">
      <c r="A30" s="313"/>
      <c r="B30" s="312"/>
      <c r="C30" s="262">
        <f>C29+TIME(0,10,0)</f>
        <v>0.7152777777777777</v>
      </c>
      <c r="D30" s="261">
        <f>D29+TIME(0,10,0)</f>
        <v>0.8298611111111109</v>
      </c>
    </row>
    <row r="31" spans="1:4" ht="11.25">
      <c r="A31" s="311" t="s">
        <v>11</v>
      </c>
      <c r="B31" s="311" t="s">
        <v>21</v>
      </c>
      <c r="C31" s="262">
        <f>C30+TIME(0,50,0)</f>
        <v>0.7499999999999999</v>
      </c>
      <c r="D31" s="261">
        <f>D30+TIME(0,50,0)</f>
        <v>0.8645833333333331</v>
      </c>
    </row>
    <row r="32" spans="1:4" ht="12" thickBot="1">
      <c r="A32" s="313"/>
      <c r="B32" s="313"/>
      <c r="C32" s="263">
        <f>C31+TIME(0,10,0)</f>
        <v>0.7569444444444443</v>
      </c>
      <c r="D32" s="92">
        <f>D31+TIME(0,10,0)</f>
        <v>0.8715277777777776</v>
      </c>
    </row>
    <row r="36" spans="1:4" s="3" customFormat="1" ht="12.75" customHeight="1">
      <c r="A36" s="151"/>
      <c r="B36" s="151"/>
      <c r="C36" s="151"/>
      <c r="D36" s="151"/>
    </row>
    <row r="37" spans="1:4" s="4" customFormat="1" ht="12.75">
      <c r="A37" s="151"/>
      <c r="B37" s="151"/>
      <c r="C37" s="16"/>
      <c r="D37" s="16"/>
    </row>
    <row r="38" spans="1:4" s="4" customFormat="1" ht="27" customHeight="1">
      <c r="A38" s="320" t="s">
        <v>25</v>
      </c>
      <c r="B38" s="320"/>
      <c r="C38" s="320"/>
      <c r="D38" s="43">
        <v>40082</v>
      </c>
    </row>
    <row r="39" spans="1:4" s="4" customFormat="1" ht="12.75" customHeight="1">
      <c r="A39" s="15"/>
      <c r="B39" s="15"/>
      <c r="C39" s="16"/>
      <c r="D39" s="16"/>
    </row>
    <row r="40" spans="1:4" s="4" customFormat="1" ht="12.75" customHeight="1">
      <c r="A40" s="305" t="s">
        <v>35</v>
      </c>
      <c r="B40" s="305"/>
      <c r="C40" s="305"/>
      <c r="D40" s="305"/>
    </row>
    <row r="41" spans="1:4" s="4" customFormat="1" ht="12.75">
      <c r="A41" s="305"/>
      <c r="B41" s="305"/>
      <c r="C41" s="305"/>
      <c r="D41" s="305"/>
    </row>
  </sheetData>
  <sheetProtection/>
  <mergeCells count="36">
    <mergeCell ref="A40:D41"/>
    <mergeCell ref="A38:C38"/>
    <mergeCell ref="A31:A32"/>
    <mergeCell ref="B31:B32"/>
    <mergeCell ref="C24:D24"/>
    <mergeCell ref="C18:D18"/>
    <mergeCell ref="A25:A26"/>
    <mergeCell ref="B25:B26"/>
    <mergeCell ref="A20:B20"/>
    <mergeCell ref="A21:B21"/>
    <mergeCell ref="A22:B22"/>
    <mergeCell ref="A23:B23"/>
    <mergeCell ref="A18:B18"/>
    <mergeCell ref="A19:B19"/>
    <mergeCell ref="A27:A28"/>
    <mergeCell ref="B27:B28"/>
    <mergeCell ref="A29:A30"/>
    <mergeCell ref="B29:B30"/>
    <mergeCell ref="A17:D17"/>
    <mergeCell ref="C8:D8"/>
    <mergeCell ref="A11:A12"/>
    <mergeCell ref="B11:B12"/>
    <mergeCell ref="A13:A14"/>
    <mergeCell ref="B13:B14"/>
    <mergeCell ref="A4:B4"/>
    <mergeCell ref="A5:B5"/>
    <mergeCell ref="A15:A16"/>
    <mergeCell ref="B15:B16"/>
    <mergeCell ref="A6:B6"/>
    <mergeCell ref="A7:B7"/>
    <mergeCell ref="A9:A10"/>
    <mergeCell ref="B9:B10"/>
    <mergeCell ref="A1:D1"/>
    <mergeCell ref="C2:D2"/>
    <mergeCell ref="A2:B2"/>
    <mergeCell ref="A3:B3"/>
  </mergeCells>
  <hyperlinks>
    <hyperlink ref="A40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1">
      <selection activeCell="A51" sqref="A51:IV52"/>
    </sheetView>
  </sheetViews>
  <sheetFormatPr defaultColWidth="12.00390625" defaultRowHeight="12.75"/>
  <cols>
    <col min="1" max="2" width="18.00390625" style="4" customWidth="1"/>
    <col min="3" max="4" width="21.25390625" style="16" customWidth="1"/>
    <col min="5" max="16384" width="12.00390625" style="4" customWidth="1"/>
  </cols>
  <sheetData>
    <row r="1" spans="1:4" s="153" customFormat="1" ht="21" customHeight="1" thickBot="1">
      <c r="A1" s="323" t="s">
        <v>124</v>
      </c>
      <c r="B1" s="324"/>
      <c r="C1" s="324"/>
      <c r="D1" s="325"/>
    </row>
    <row r="2" spans="1:4" s="5" customFormat="1" ht="13.5" thickBot="1">
      <c r="A2" s="276" t="s">
        <v>14</v>
      </c>
      <c r="B2" s="308"/>
      <c r="C2" s="290">
        <v>507</v>
      </c>
      <c r="D2" s="292"/>
    </row>
    <row r="3" spans="1:4" s="6" customFormat="1" ht="12" thickBot="1">
      <c r="A3" s="276" t="s">
        <v>15</v>
      </c>
      <c r="B3" s="308"/>
      <c r="C3" s="154">
        <v>2</v>
      </c>
      <c r="D3" s="154">
        <v>1</v>
      </c>
    </row>
    <row r="4" spans="1:4" s="2" customFormat="1" ht="34.5" thickBot="1">
      <c r="A4" s="276" t="s">
        <v>12</v>
      </c>
      <c r="B4" s="308"/>
      <c r="C4" s="155" t="s">
        <v>125</v>
      </c>
      <c r="D4" s="156" t="s">
        <v>126</v>
      </c>
    </row>
    <row r="5" spans="1:4" s="2" customFormat="1" ht="12" thickBot="1">
      <c r="A5" s="276" t="s">
        <v>13</v>
      </c>
      <c r="B5" s="308"/>
      <c r="C5" s="7">
        <v>39022</v>
      </c>
      <c r="D5" s="7">
        <v>39083</v>
      </c>
    </row>
    <row r="6" spans="1:4" s="6" customFormat="1" ht="12" thickBot="1">
      <c r="A6" s="276" t="s">
        <v>16</v>
      </c>
      <c r="B6" s="308"/>
      <c r="C6" s="98">
        <v>1</v>
      </c>
      <c r="D6" s="8">
        <v>1</v>
      </c>
    </row>
    <row r="7" spans="1:4" s="6" customFormat="1" ht="12" thickBot="1">
      <c r="A7" s="276" t="s">
        <v>23</v>
      </c>
      <c r="B7" s="308"/>
      <c r="C7" s="8" t="s">
        <v>24</v>
      </c>
      <c r="D7" s="8" t="s">
        <v>75</v>
      </c>
    </row>
    <row r="8" spans="1:4" s="6" customFormat="1" ht="13.5" customHeight="1" thickBot="1">
      <c r="A8" s="9" t="s">
        <v>19</v>
      </c>
      <c r="B8" s="9" t="s">
        <v>20</v>
      </c>
      <c r="C8" s="321" t="s">
        <v>26</v>
      </c>
      <c r="D8" s="322"/>
    </row>
    <row r="9" spans="1:4" s="3" customFormat="1" ht="11.25">
      <c r="A9" s="327" t="s">
        <v>11</v>
      </c>
      <c r="B9" s="327" t="s">
        <v>21</v>
      </c>
      <c r="C9" s="47">
        <v>0.4861111111111111</v>
      </c>
      <c r="D9" s="70">
        <v>0.6597222222222222</v>
      </c>
    </row>
    <row r="10" spans="1:4" s="3" customFormat="1" ht="12" thickBot="1">
      <c r="A10" s="328"/>
      <c r="B10" s="328"/>
      <c r="C10" s="51">
        <f>C9+TIME(0,10,0)</f>
        <v>0.4930555555555555</v>
      </c>
      <c r="D10" s="62">
        <f>D9+TIME(0,10,0)</f>
        <v>0.6666666666666666</v>
      </c>
    </row>
    <row r="11" spans="1:4" s="3" customFormat="1" ht="11.25">
      <c r="A11" s="278" t="s">
        <v>17</v>
      </c>
      <c r="B11" s="280" t="s">
        <v>21</v>
      </c>
      <c r="C11" s="47">
        <f>C10+TIME(0,110,0)</f>
        <v>0.5694444444444444</v>
      </c>
      <c r="D11" s="47">
        <f>D10+TIME(0,116,0)</f>
        <v>0.7472222222222222</v>
      </c>
    </row>
    <row r="12" spans="1:4" s="3" customFormat="1" ht="12" thickBot="1">
      <c r="A12" s="279"/>
      <c r="B12" s="272"/>
      <c r="C12" s="55">
        <f>C11+TIME(0,15,0)</f>
        <v>0.579861111111111</v>
      </c>
      <c r="D12" s="62">
        <f>D11+TIME(0,10,0)</f>
        <v>0.7541666666666667</v>
      </c>
    </row>
    <row r="13" spans="1:4" s="3" customFormat="1" ht="11.25">
      <c r="A13" s="278" t="s">
        <v>51</v>
      </c>
      <c r="B13" s="280"/>
      <c r="C13" s="59">
        <f>C12+TIME(1,21,0)</f>
        <v>0.6361111111111111</v>
      </c>
      <c r="D13" s="47"/>
    </row>
    <row r="14" spans="1:4" s="3" customFormat="1" ht="12" thickBot="1">
      <c r="A14" s="279"/>
      <c r="B14" s="272"/>
      <c r="C14" s="51">
        <f>C13+TIME(0,1,0)</f>
        <v>0.6368055555555555</v>
      </c>
      <c r="D14" s="62"/>
    </row>
    <row r="15" spans="1:4" s="3" customFormat="1" ht="11.25">
      <c r="A15" s="278" t="s">
        <v>52</v>
      </c>
      <c r="B15" s="280" t="s">
        <v>39</v>
      </c>
      <c r="C15" s="47">
        <f>C14+TIME(0,50,0)</f>
        <v>0.6715277777777777</v>
      </c>
      <c r="D15" s="47">
        <f>D12+TIME(0,131,0)</f>
        <v>0.8451388888888889</v>
      </c>
    </row>
    <row r="16" spans="1:4" s="3" customFormat="1" ht="12" thickBot="1">
      <c r="A16" s="279"/>
      <c r="B16" s="272"/>
      <c r="C16" s="55">
        <f>C15+TIME(0,3,0)</f>
        <v>0.673611111111111</v>
      </c>
      <c r="D16" s="62">
        <f>D15+TIME(0,10,0)</f>
        <v>0.8520833333333333</v>
      </c>
    </row>
    <row r="17" spans="1:4" s="3" customFormat="1" ht="11.25">
      <c r="A17" s="327" t="s">
        <v>53</v>
      </c>
      <c r="B17" s="327" t="s">
        <v>39</v>
      </c>
      <c r="C17" s="59">
        <f>C16+TIME(0,44,0)</f>
        <v>0.7041666666666666</v>
      </c>
      <c r="D17" s="47">
        <f>D16+TIME(0,39,0)</f>
        <v>0.8791666666666667</v>
      </c>
    </row>
    <row r="18" spans="1:4" s="3" customFormat="1" ht="12" thickBot="1">
      <c r="A18" s="329"/>
      <c r="B18" s="329"/>
      <c r="C18" s="51">
        <f>C17+TIME(0,16,0)</f>
        <v>0.7152777777777777</v>
      </c>
      <c r="D18" s="62">
        <f>D17+TIME(0,30,0)</f>
        <v>0.9</v>
      </c>
    </row>
    <row r="19" spans="1:4" s="3" customFormat="1" ht="11.25">
      <c r="A19" s="327" t="s">
        <v>127</v>
      </c>
      <c r="B19" s="327" t="s">
        <v>39</v>
      </c>
      <c r="C19" s="47">
        <f>C18+TIME(0,90,0)</f>
        <v>0.7777777777777777</v>
      </c>
      <c r="D19" s="158"/>
    </row>
    <row r="20" spans="1:4" s="3" customFormat="1" ht="12" thickBot="1">
      <c r="A20" s="329"/>
      <c r="B20" s="329"/>
      <c r="C20" s="55">
        <f>C19+TIME(0,10,0)</f>
        <v>0.7847222222222221</v>
      </c>
      <c r="D20" s="160"/>
    </row>
    <row r="21" spans="1:4" s="153" customFormat="1" ht="12.75">
      <c r="A21" s="327" t="s">
        <v>54</v>
      </c>
      <c r="B21" s="327" t="s">
        <v>39</v>
      </c>
      <c r="C21" s="59">
        <f>C20+TIME(2,25,0)</f>
        <v>0.8854166666666665</v>
      </c>
      <c r="D21" s="47">
        <f>D18+TIME(3,31,0)</f>
        <v>1.0465277777777777</v>
      </c>
    </row>
    <row r="22" spans="1:4" s="5" customFormat="1" ht="13.5" thickBot="1">
      <c r="A22" s="329"/>
      <c r="B22" s="329"/>
      <c r="C22" s="55">
        <f>C21+TIME(0,5,0)</f>
        <v>0.8888888888888887</v>
      </c>
      <c r="D22" s="62">
        <f>D21+TIME(0,5,0)</f>
        <v>1.05</v>
      </c>
    </row>
    <row r="23" spans="1:4" s="6" customFormat="1" ht="21" customHeight="1" thickBot="1">
      <c r="A23" s="323" t="s">
        <v>128</v>
      </c>
      <c r="B23" s="324"/>
      <c r="C23" s="324"/>
      <c r="D23" s="325"/>
    </row>
    <row r="24" spans="1:4" s="2" customFormat="1" ht="13.5" customHeight="1" thickBot="1">
      <c r="A24" s="276" t="s">
        <v>14</v>
      </c>
      <c r="B24" s="277"/>
      <c r="C24" s="290">
        <v>507</v>
      </c>
      <c r="D24" s="292"/>
    </row>
    <row r="25" spans="1:4" s="2" customFormat="1" ht="12" thickBot="1">
      <c r="A25" s="276" t="s">
        <v>15</v>
      </c>
      <c r="B25" s="277"/>
      <c r="C25" s="154">
        <v>2</v>
      </c>
      <c r="D25" s="101">
        <v>1</v>
      </c>
    </row>
    <row r="26" spans="1:4" s="6" customFormat="1" ht="34.5" thickBot="1">
      <c r="A26" s="276" t="s">
        <v>12</v>
      </c>
      <c r="B26" s="277"/>
      <c r="C26" s="155" t="s">
        <v>125</v>
      </c>
      <c r="D26" s="156" t="s">
        <v>126</v>
      </c>
    </row>
    <row r="27" spans="1:4" s="6" customFormat="1" ht="12" thickBot="1">
      <c r="A27" s="276" t="s">
        <v>13</v>
      </c>
      <c r="B27" s="277"/>
      <c r="C27" s="7">
        <v>39022</v>
      </c>
      <c r="D27" s="7">
        <v>39052</v>
      </c>
    </row>
    <row r="28" spans="1:4" s="6" customFormat="1" ht="12" thickBot="1">
      <c r="A28" s="276" t="s">
        <v>16</v>
      </c>
      <c r="B28" s="277"/>
      <c r="C28" s="8">
        <v>1</v>
      </c>
      <c r="D28" s="8">
        <v>2</v>
      </c>
    </row>
    <row r="29" spans="1:4" s="3" customFormat="1" ht="12" thickBot="1">
      <c r="A29" s="276" t="s">
        <v>23</v>
      </c>
      <c r="B29" s="277"/>
      <c r="C29" s="161" t="s">
        <v>24</v>
      </c>
      <c r="D29" s="161" t="s">
        <v>24</v>
      </c>
    </row>
    <row r="30" spans="1:4" s="3" customFormat="1" ht="12" thickBot="1">
      <c r="A30" s="9" t="s">
        <v>19</v>
      </c>
      <c r="B30" s="9" t="s">
        <v>20</v>
      </c>
      <c r="C30" s="321" t="s">
        <v>26</v>
      </c>
      <c r="D30" s="322"/>
    </row>
    <row r="31" spans="1:4" s="3" customFormat="1" ht="11.25">
      <c r="A31" s="327" t="s">
        <v>54</v>
      </c>
      <c r="B31" s="327" t="s">
        <v>39</v>
      </c>
      <c r="C31" s="47">
        <v>0.4930555555555556</v>
      </c>
      <c r="D31" s="70">
        <v>0.7986111111111112</v>
      </c>
    </row>
    <row r="32" spans="1:4" s="3" customFormat="1" ht="12" thickBot="1">
      <c r="A32" s="328"/>
      <c r="B32" s="328"/>
      <c r="C32" s="51">
        <f>C31+TIME(0,10,0)</f>
        <v>0.5</v>
      </c>
      <c r="D32" s="62">
        <f>D31+TIME(0,10,0)</f>
        <v>0.8055555555555556</v>
      </c>
    </row>
    <row r="33" spans="1:4" s="3" customFormat="1" ht="11.25">
      <c r="A33" s="327" t="s">
        <v>127</v>
      </c>
      <c r="B33" s="327" t="s">
        <v>39</v>
      </c>
      <c r="C33" s="47">
        <f>C32+TIME(2,25,0)</f>
        <v>0.6006944444444444</v>
      </c>
      <c r="D33" s="68"/>
    </row>
    <row r="34" spans="1:4" s="3" customFormat="1" ht="12" thickBot="1">
      <c r="A34" s="328"/>
      <c r="B34" s="328"/>
      <c r="C34" s="55">
        <f>C33+TIME(0,10,0)</f>
        <v>0.6076388888888888</v>
      </c>
      <c r="D34" s="160"/>
    </row>
    <row r="35" spans="1:4" s="3" customFormat="1" ht="11.25">
      <c r="A35" s="327" t="s">
        <v>53</v>
      </c>
      <c r="B35" s="327" t="s">
        <v>39</v>
      </c>
      <c r="C35" s="59">
        <f>C34+TIME(0,90,0)</f>
        <v>0.6701388888888888</v>
      </c>
      <c r="D35" s="47">
        <f>D32+TIME(3,31,0)</f>
        <v>0.9520833333333334</v>
      </c>
    </row>
    <row r="36" spans="1:4" s="3" customFormat="1" ht="12" thickBot="1">
      <c r="A36" s="328"/>
      <c r="B36" s="328"/>
      <c r="C36" s="51">
        <f>C35+TIME(0,25,0)</f>
        <v>0.6875</v>
      </c>
      <c r="D36" s="62">
        <f>D35+TIME(0,30,0)</f>
        <v>0.9729166666666668</v>
      </c>
    </row>
    <row r="37" spans="1:4" s="3" customFormat="1" ht="11.25">
      <c r="A37" s="327" t="s">
        <v>52</v>
      </c>
      <c r="B37" s="327" t="s">
        <v>39</v>
      </c>
      <c r="C37" s="47">
        <f>C36+TIME(0,44,0)</f>
        <v>0.7180555555555556</v>
      </c>
      <c r="D37" s="47">
        <f>D36+TIME(0,39,0)</f>
        <v>1</v>
      </c>
    </row>
    <row r="38" spans="1:4" s="3" customFormat="1" ht="12" thickBot="1">
      <c r="A38" s="328"/>
      <c r="B38" s="328"/>
      <c r="C38" s="55">
        <f>C37+TIME(0,5,0)</f>
        <v>0.7215277777777778</v>
      </c>
      <c r="D38" s="62">
        <f>D37+TIME(0,10,0)</f>
        <v>1.0069444444444444</v>
      </c>
    </row>
    <row r="39" spans="1:4" s="3" customFormat="1" ht="11.25">
      <c r="A39" s="327" t="s">
        <v>51</v>
      </c>
      <c r="B39" s="327"/>
      <c r="C39" s="59">
        <f>C38+TIME(0,50,0)</f>
        <v>0.75625</v>
      </c>
      <c r="D39" s="47"/>
    </row>
    <row r="40" spans="1:4" s="3" customFormat="1" ht="12" thickBot="1">
      <c r="A40" s="328"/>
      <c r="B40" s="328"/>
      <c r="C40" s="51">
        <f>C39+TIME(0,0,0)</f>
        <v>0.75625</v>
      </c>
      <c r="D40" s="62"/>
    </row>
    <row r="41" spans="1:4" s="3" customFormat="1" ht="11.25">
      <c r="A41" s="327" t="s">
        <v>17</v>
      </c>
      <c r="B41" s="327" t="s">
        <v>21</v>
      </c>
      <c r="C41" s="47">
        <f>C40+TIME(0,81,0)</f>
        <v>0.8125</v>
      </c>
      <c r="D41" s="47">
        <f>D38+TIME(2,11,0)</f>
        <v>1.0979166666666667</v>
      </c>
    </row>
    <row r="42" spans="1:4" s="3" customFormat="1" ht="12" thickBot="1">
      <c r="A42" s="328"/>
      <c r="B42" s="328"/>
      <c r="C42" s="51">
        <f>C41+TIME(0,15,0)</f>
        <v>0.8229166666666666</v>
      </c>
      <c r="D42" s="62">
        <f>D41+TIME(0,30,0)</f>
        <v>1.11875</v>
      </c>
    </row>
    <row r="43" spans="1:4" s="3" customFormat="1" ht="11.25">
      <c r="A43" s="278" t="s">
        <v>11</v>
      </c>
      <c r="B43" s="327" t="s">
        <v>114</v>
      </c>
      <c r="C43" s="162"/>
      <c r="D43" s="47">
        <f>D42+TIME(2,16,0)</f>
        <v>1.2131944444444445</v>
      </c>
    </row>
    <row r="44" spans="1:4" ht="13.5" thickBot="1">
      <c r="A44" s="273"/>
      <c r="B44" s="328"/>
      <c r="C44" s="163"/>
      <c r="D44" s="62">
        <f>D43+TIME(0,5,0)</f>
        <v>1.2166666666666668</v>
      </c>
    </row>
    <row r="45" spans="1:4" ht="12.75">
      <c r="A45" s="273"/>
      <c r="B45" s="327" t="s">
        <v>21</v>
      </c>
      <c r="C45" s="59">
        <f>C42+TIME(0,110,0)</f>
        <v>0.8993055555555555</v>
      </c>
      <c r="D45" s="158"/>
    </row>
    <row r="46" spans="1:4" ht="13.5" thickBot="1">
      <c r="A46" s="279"/>
      <c r="B46" s="328"/>
      <c r="C46" s="55">
        <f>C45+TIME(0,5,0)</f>
        <v>0.9027777777777777</v>
      </c>
      <c r="D46" s="160"/>
    </row>
    <row r="47" spans="1:3" ht="12.75">
      <c r="A47" s="164"/>
      <c r="B47" s="2"/>
      <c r="C47" s="165"/>
    </row>
    <row r="48" spans="1:4" ht="24.75" customHeight="1">
      <c r="A48" s="326" t="s">
        <v>129</v>
      </c>
      <c r="B48" s="326"/>
      <c r="C48" s="326"/>
      <c r="D48" s="326"/>
    </row>
    <row r="50" spans="2:4" ht="12.75">
      <c r="B50" s="295"/>
      <c r="C50" s="295"/>
      <c r="D50" s="34"/>
    </row>
    <row r="51" spans="1:16" ht="12.75" customHeight="1">
      <c r="A51" s="295" t="s">
        <v>25</v>
      </c>
      <c r="B51" s="295"/>
      <c r="C51" s="295"/>
      <c r="D51" s="67">
        <v>40082</v>
      </c>
      <c r="E51" s="66"/>
      <c r="F51" s="66"/>
      <c r="G51" s="66"/>
      <c r="H51" s="66"/>
      <c r="J51" s="67"/>
      <c r="K51" s="16"/>
      <c r="L51" s="16"/>
      <c r="M51" s="16"/>
      <c r="N51" s="39"/>
      <c r="O51" s="39"/>
      <c r="P51" s="39"/>
    </row>
    <row r="52" spans="1:13" ht="12.75" customHeight="1">
      <c r="A52" s="305" t="s">
        <v>35</v>
      </c>
      <c r="B52" s="305"/>
      <c r="C52" s="305"/>
      <c r="D52" s="305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</sheetData>
  <sheetProtection/>
  <mergeCells count="51">
    <mergeCell ref="A11:A12"/>
    <mergeCell ref="B11:B12"/>
    <mergeCell ref="A2:B2"/>
    <mergeCell ref="C2:D2"/>
    <mergeCell ref="A3:B3"/>
    <mergeCell ref="A4:B4"/>
    <mergeCell ref="A5:B5"/>
    <mergeCell ref="A6:B6"/>
    <mergeCell ref="A7:B7"/>
    <mergeCell ref="A9:A10"/>
    <mergeCell ref="B9:B10"/>
    <mergeCell ref="A24:B24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37:A38"/>
    <mergeCell ref="B37:B38"/>
    <mergeCell ref="A25:B25"/>
    <mergeCell ref="A26:B26"/>
    <mergeCell ref="A27:B27"/>
    <mergeCell ref="A28:B28"/>
    <mergeCell ref="A29:B29"/>
    <mergeCell ref="A31:A32"/>
    <mergeCell ref="B31:B32"/>
    <mergeCell ref="A33:A34"/>
    <mergeCell ref="B33:B34"/>
    <mergeCell ref="A35:A36"/>
    <mergeCell ref="B35:B36"/>
    <mergeCell ref="B39:B40"/>
    <mergeCell ref="A41:A42"/>
    <mergeCell ref="B41:B42"/>
    <mergeCell ref="A43:A46"/>
    <mergeCell ref="B43:B44"/>
    <mergeCell ref="B45:B46"/>
    <mergeCell ref="A51:C51"/>
    <mergeCell ref="A52:D52"/>
    <mergeCell ref="C8:D8"/>
    <mergeCell ref="A1:D1"/>
    <mergeCell ref="A23:D23"/>
    <mergeCell ref="C24:D24"/>
    <mergeCell ref="C30:D30"/>
    <mergeCell ref="A48:D48"/>
    <mergeCell ref="B50:C50"/>
    <mergeCell ref="A39:A40"/>
  </mergeCells>
  <hyperlinks>
    <hyperlink ref="A52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52">
      <selection activeCell="A73" sqref="A73:IV74"/>
    </sheetView>
  </sheetViews>
  <sheetFormatPr defaultColWidth="12.00390625" defaultRowHeight="12.75"/>
  <cols>
    <col min="1" max="1" width="25.625" style="4" bestFit="1" customWidth="1"/>
    <col min="2" max="2" width="10.125" style="4" customWidth="1"/>
    <col min="3" max="3" width="16.125" style="16" bestFit="1" customWidth="1"/>
    <col min="4" max="4" width="17.625" style="4" customWidth="1"/>
    <col min="5" max="16384" width="12.00390625" style="4" customWidth="1"/>
  </cols>
  <sheetData>
    <row r="1" spans="1:11" s="153" customFormat="1" ht="18" customHeight="1" thickBot="1">
      <c r="A1" s="323" t="s">
        <v>130</v>
      </c>
      <c r="B1" s="324"/>
      <c r="C1" s="324"/>
      <c r="D1" s="325"/>
      <c r="E1" s="166"/>
      <c r="F1" s="166"/>
      <c r="G1" s="166"/>
      <c r="H1" s="166"/>
      <c r="I1" s="166"/>
      <c r="J1" s="166"/>
      <c r="K1" s="166"/>
    </row>
    <row r="2" spans="1:4" s="5" customFormat="1" ht="13.5" thickBot="1">
      <c r="A2" s="276" t="s">
        <v>14</v>
      </c>
      <c r="B2" s="277"/>
      <c r="C2" s="341">
        <v>508</v>
      </c>
      <c r="D2" s="342"/>
    </row>
    <row r="3" spans="1:4" s="6" customFormat="1" ht="13.5" customHeight="1" thickBot="1">
      <c r="A3" s="276" t="s">
        <v>15</v>
      </c>
      <c r="B3" s="277"/>
      <c r="C3" s="290">
        <v>1</v>
      </c>
      <c r="D3" s="292"/>
    </row>
    <row r="4" spans="1:12" s="2" customFormat="1" ht="13.5" thickBot="1">
      <c r="A4" s="276" t="s">
        <v>12</v>
      </c>
      <c r="B4" s="277"/>
      <c r="C4" s="343" t="s">
        <v>131</v>
      </c>
      <c r="D4" s="344"/>
      <c r="E4" s="167"/>
      <c r="F4" s="167"/>
      <c r="G4" s="167"/>
      <c r="H4" s="167"/>
      <c r="I4" s="167"/>
      <c r="J4" s="167"/>
      <c r="K4" s="167"/>
      <c r="L4" s="167"/>
    </row>
    <row r="5" spans="1:4" s="2" customFormat="1" ht="12" thickBot="1">
      <c r="A5" s="276" t="s">
        <v>13</v>
      </c>
      <c r="B5" s="277"/>
      <c r="C5" s="339">
        <v>39173</v>
      </c>
      <c r="D5" s="340"/>
    </row>
    <row r="6" spans="1:4" s="6" customFormat="1" ht="13.5" customHeight="1" thickBot="1">
      <c r="A6" s="276" t="s">
        <v>16</v>
      </c>
      <c r="B6" s="277"/>
      <c r="C6" s="321">
        <v>1</v>
      </c>
      <c r="D6" s="322"/>
    </row>
    <row r="7" spans="1:4" s="6" customFormat="1" ht="12" thickBot="1">
      <c r="A7" s="9" t="s">
        <v>19</v>
      </c>
      <c r="B7" s="10" t="s">
        <v>20</v>
      </c>
      <c r="C7" s="168" t="s">
        <v>26</v>
      </c>
      <c r="D7" s="161" t="s">
        <v>132</v>
      </c>
    </row>
    <row r="8" spans="1:4" s="3" customFormat="1" ht="11.25">
      <c r="A8" s="327" t="s">
        <v>11</v>
      </c>
      <c r="B8" s="327" t="s">
        <v>21</v>
      </c>
      <c r="C8" s="47">
        <v>0.8506944444444445</v>
      </c>
      <c r="D8" s="334" t="s">
        <v>133</v>
      </c>
    </row>
    <row r="9" spans="1:4" s="3" customFormat="1" ht="12" thickBot="1">
      <c r="A9" s="328"/>
      <c r="B9" s="328"/>
      <c r="C9" s="55">
        <v>0.8576388888888888</v>
      </c>
      <c r="D9" s="335"/>
    </row>
    <row r="10" spans="1:4" s="3" customFormat="1" ht="11.25">
      <c r="A10" s="331" t="s">
        <v>28</v>
      </c>
      <c r="B10" s="331" t="s">
        <v>21</v>
      </c>
      <c r="C10" s="47">
        <v>0.8923611111111112</v>
      </c>
      <c r="D10" s="335"/>
    </row>
    <row r="11" spans="1:4" s="3" customFormat="1" ht="12" thickBot="1">
      <c r="A11" s="328"/>
      <c r="B11" s="328"/>
      <c r="C11" s="55">
        <v>0.8993055555555555</v>
      </c>
      <c r="D11" s="335"/>
    </row>
    <row r="12" spans="1:4" s="3" customFormat="1" ht="11.25">
      <c r="A12" s="332" t="s">
        <v>69</v>
      </c>
      <c r="B12" s="332" t="s">
        <v>39</v>
      </c>
      <c r="C12" s="47">
        <v>0.9236111111111112</v>
      </c>
      <c r="D12" s="335"/>
    </row>
    <row r="13" spans="1:4" s="3" customFormat="1" ht="12" thickBot="1">
      <c r="A13" s="333"/>
      <c r="B13" s="333"/>
      <c r="C13" s="55">
        <v>0.9305555555555555</v>
      </c>
      <c r="D13" s="335"/>
    </row>
    <row r="14" spans="1:4" s="3" customFormat="1" ht="11.25">
      <c r="A14" s="331" t="s">
        <v>109</v>
      </c>
      <c r="B14" s="332" t="s">
        <v>39</v>
      </c>
      <c r="C14" s="169">
        <v>0.9729166666666668</v>
      </c>
      <c r="D14" s="335"/>
    </row>
    <row r="15" spans="1:4" s="3" customFormat="1" ht="12" thickBot="1">
      <c r="A15" s="328"/>
      <c r="B15" s="333"/>
      <c r="C15" s="170">
        <v>0.9798611111111111</v>
      </c>
      <c r="D15" s="336"/>
    </row>
    <row r="16" spans="1:4" s="3" customFormat="1" ht="11.25">
      <c r="A16" s="331" t="s">
        <v>110</v>
      </c>
      <c r="B16" s="331" t="s">
        <v>21</v>
      </c>
      <c r="C16" s="169">
        <v>0.024305555555555556</v>
      </c>
      <c r="D16" s="335" t="s">
        <v>134</v>
      </c>
    </row>
    <row r="17" spans="1:4" s="3" customFormat="1" ht="12" thickBot="1">
      <c r="A17" s="329"/>
      <c r="B17" s="329"/>
      <c r="C17" s="170">
        <v>0.04513888888888889</v>
      </c>
      <c r="D17" s="335"/>
    </row>
    <row r="18" spans="1:4" s="3" customFormat="1" ht="11.25">
      <c r="A18" s="337" t="s">
        <v>135</v>
      </c>
      <c r="B18" s="337"/>
      <c r="C18" s="169">
        <v>0.06736111111111111</v>
      </c>
      <c r="D18" s="335"/>
    </row>
    <row r="19" spans="1:4" s="3" customFormat="1" ht="12" thickBot="1">
      <c r="A19" s="338"/>
      <c r="B19" s="338"/>
      <c r="C19" s="170">
        <v>0.06597222222222222</v>
      </c>
      <c r="D19" s="335"/>
    </row>
    <row r="20" spans="1:4" s="3" customFormat="1" ht="11.25">
      <c r="A20" s="327" t="s">
        <v>136</v>
      </c>
      <c r="B20" s="332" t="s">
        <v>39</v>
      </c>
      <c r="C20" s="47">
        <v>0.11458333333333333</v>
      </c>
      <c r="D20" s="335"/>
    </row>
    <row r="21" spans="1:4" s="3" customFormat="1" ht="12" thickBot="1">
      <c r="A21" s="328"/>
      <c r="B21" s="333"/>
      <c r="C21" s="55">
        <v>0.12152777777777778</v>
      </c>
      <c r="D21" s="335"/>
    </row>
    <row r="22" spans="1:4" s="3" customFormat="1" ht="11.25">
      <c r="A22" s="327" t="s">
        <v>137</v>
      </c>
      <c r="B22" s="332" t="s">
        <v>39</v>
      </c>
      <c r="C22" s="47">
        <v>0.1840277777777778</v>
      </c>
      <c r="D22" s="335"/>
    </row>
    <row r="23" spans="1:4" s="3" customFormat="1" ht="12" thickBot="1">
      <c r="A23" s="328"/>
      <c r="B23" s="333"/>
      <c r="C23" s="55">
        <v>0.1909722222222222</v>
      </c>
      <c r="D23" s="335"/>
    </row>
    <row r="24" spans="1:4" s="3" customFormat="1" ht="11.25">
      <c r="A24" s="331" t="s">
        <v>138</v>
      </c>
      <c r="B24" s="331"/>
      <c r="C24" s="47">
        <v>0.2555555555555556</v>
      </c>
      <c r="D24" s="335"/>
    </row>
    <row r="25" spans="1:4" s="3" customFormat="1" ht="12" thickBot="1">
      <c r="A25" s="328"/>
      <c r="B25" s="328"/>
      <c r="C25" s="55">
        <v>0.2569444444444445</v>
      </c>
      <c r="D25" s="335"/>
    </row>
    <row r="26" spans="1:4" s="3" customFormat="1" ht="11.25">
      <c r="A26" s="331" t="s">
        <v>139</v>
      </c>
      <c r="B26" s="331"/>
      <c r="C26" s="47">
        <v>0.28125</v>
      </c>
      <c r="D26" s="335"/>
    </row>
    <row r="27" spans="1:4" s="3" customFormat="1" ht="12" thickBot="1">
      <c r="A27" s="329"/>
      <c r="B27" s="329"/>
      <c r="C27" s="55">
        <v>0.2847222222222222</v>
      </c>
      <c r="D27" s="335"/>
    </row>
    <row r="28" spans="1:4" s="3" customFormat="1" ht="11.25">
      <c r="A28" s="327" t="s">
        <v>140</v>
      </c>
      <c r="B28" s="327"/>
      <c r="C28" s="47">
        <v>0.30416666666666664</v>
      </c>
      <c r="D28" s="335"/>
    </row>
    <row r="29" spans="1:4" s="3" customFormat="1" ht="12" thickBot="1">
      <c r="A29" s="328"/>
      <c r="B29" s="328"/>
      <c r="C29" s="55">
        <v>0.3055555555555555</v>
      </c>
      <c r="D29" s="335"/>
    </row>
    <row r="30" spans="1:4" s="3" customFormat="1" ht="11.25">
      <c r="A30" s="327" t="s">
        <v>141</v>
      </c>
      <c r="B30" s="327"/>
      <c r="C30" s="47">
        <v>0.3354166666666667</v>
      </c>
      <c r="D30" s="335"/>
    </row>
    <row r="31" spans="1:4" s="3" customFormat="1" ht="12" thickBot="1">
      <c r="A31" s="328"/>
      <c r="B31" s="328"/>
      <c r="C31" s="55">
        <v>0.3368055555555556</v>
      </c>
      <c r="D31" s="335"/>
    </row>
    <row r="32" spans="1:4" s="3" customFormat="1" ht="11.25">
      <c r="A32" s="327" t="s">
        <v>142</v>
      </c>
      <c r="B32" s="332" t="s">
        <v>39</v>
      </c>
      <c r="C32" s="47">
        <v>0.39375</v>
      </c>
      <c r="D32" s="335"/>
    </row>
    <row r="33" spans="1:4" s="3" customFormat="1" ht="12" thickBot="1">
      <c r="A33" s="328"/>
      <c r="B33" s="333"/>
      <c r="C33" s="55">
        <v>0.3972222222222222</v>
      </c>
      <c r="D33" s="336"/>
    </row>
    <row r="34" spans="1:11" s="153" customFormat="1" ht="18" customHeight="1" thickBot="1">
      <c r="A34" s="323" t="s">
        <v>143</v>
      </c>
      <c r="B34" s="324"/>
      <c r="C34" s="324"/>
      <c r="D34" s="325"/>
      <c r="E34" s="166"/>
      <c r="F34" s="166"/>
      <c r="G34" s="166"/>
      <c r="H34" s="166"/>
      <c r="I34" s="166"/>
      <c r="J34" s="166"/>
      <c r="K34" s="166"/>
    </row>
    <row r="35" spans="1:4" s="5" customFormat="1" ht="13.5" thickBot="1">
      <c r="A35" s="276" t="s">
        <v>14</v>
      </c>
      <c r="B35" s="277"/>
      <c r="C35" s="341">
        <v>508</v>
      </c>
      <c r="D35" s="342"/>
    </row>
    <row r="36" spans="1:4" s="6" customFormat="1" ht="13.5" customHeight="1" thickBot="1">
      <c r="A36" s="276" t="s">
        <v>15</v>
      </c>
      <c r="B36" s="277"/>
      <c r="C36" s="290">
        <v>1</v>
      </c>
      <c r="D36" s="292"/>
    </row>
    <row r="37" spans="1:12" s="2" customFormat="1" ht="13.5" thickBot="1">
      <c r="A37" s="276" t="s">
        <v>12</v>
      </c>
      <c r="B37" s="277"/>
      <c r="C37" s="343" t="s">
        <v>131</v>
      </c>
      <c r="D37" s="344"/>
      <c r="E37" s="167"/>
      <c r="F37" s="167"/>
      <c r="G37" s="167"/>
      <c r="H37" s="167"/>
      <c r="I37" s="167"/>
      <c r="J37" s="167"/>
      <c r="K37" s="167"/>
      <c r="L37" s="167"/>
    </row>
    <row r="38" spans="1:4" s="2" customFormat="1" ht="12" thickBot="1">
      <c r="A38" s="276" t="s">
        <v>13</v>
      </c>
      <c r="B38" s="277"/>
      <c r="C38" s="339">
        <v>39173</v>
      </c>
      <c r="D38" s="340"/>
    </row>
    <row r="39" spans="1:4" s="6" customFormat="1" ht="13.5" customHeight="1" thickBot="1">
      <c r="A39" s="276" t="s">
        <v>16</v>
      </c>
      <c r="B39" s="277"/>
      <c r="C39" s="321">
        <v>1</v>
      </c>
      <c r="D39" s="322"/>
    </row>
    <row r="40" spans="1:4" s="6" customFormat="1" ht="12" thickBot="1">
      <c r="A40" s="9" t="s">
        <v>19</v>
      </c>
      <c r="B40" s="10" t="s">
        <v>20</v>
      </c>
      <c r="C40" s="168" t="s">
        <v>26</v>
      </c>
      <c r="D40" s="161" t="s">
        <v>132</v>
      </c>
    </row>
    <row r="41" spans="1:4" s="3" customFormat="1" ht="11.25">
      <c r="A41" s="327" t="s">
        <v>142</v>
      </c>
      <c r="B41" s="327" t="s">
        <v>39</v>
      </c>
      <c r="C41" s="47">
        <v>0.7013888888888888</v>
      </c>
      <c r="D41" s="334" t="s">
        <v>144</v>
      </c>
    </row>
    <row r="42" spans="1:4" s="3" customFormat="1" ht="12" thickBot="1">
      <c r="A42" s="328"/>
      <c r="B42" s="328"/>
      <c r="C42" s="55">
        <v>0.7083333333333334</v>
      </c>
      <c r="D42" s="335"/>
    </row>
    <row r="43" spans="1:4" s="3" customFormat="1" ht="11.25">
      <c r="A43" s="331" t="s">
        <v>141</v>
      </c>
      <c r="B43" s="327"/>
      <c r="C43" s="47">
        <v>0.7652777777777778</v>
      </c>
      <c r="D43" s="335"/>
    </row>
    <row r="44" spans="1:4" s="3" customFormat="1" ht="12" thickBot="1">
      <c r="A44" s="328"/>
      <c r="B44" s="328"/>
      <c r="C44" s="55">
        <v>0.7666666666666666</v>
      </c>
      <c r="D44" s="335"/>
    </row>
    <row r="45" spans="1:4" s="3" customFormat="1" ht="11.25">
      <c r="A45" s="331" t="s">
        <v>140</v>
      </c>
      <c r="B45" s="327"/>
      <c r="C45" s="47">
        <v>0.7965277777777778</v>
      </c>
      <c r="D45" s="335"/>
    </row>
    <row r="46" spans="1:4" s="3" customFormat="1" ht="12" thickBot="1">
      <c r="A46" s="329"/>
      <c r="B46" s="328"/>
      <c r="C46" s="55">
        <v>0.7979166666666666</v>
      </c>
      <c r="D46" s="335"/>
    </row>
    <row r="47" spans="1:4" ht="12.75">
      <c r="A47" s="327" t="s">
        <v>139</v>
      </c>
      <c r="B47" s="327"/>
      <c r="C47" s="47">
        <v>0.8173611111111111</v>
      </c>
      <c r="D47" s="335"/>
    </row>
    <row r="48" spans="1:4" ht="13.5" thickBot="1">
      <c r="A48" s="328"/>
      <c r="B48" s="328"/>
      <c r="C48" s="55">
        <v>0.8208333333333333</v>
      </c>
      <c r="D48" s="335"/>
    </row>
    <row r="49" spans="1:4" ht="12.75">
      <c r="A49" s="331" t="s">
        <v>138</v>
      </c>
      <c r="B49" s="327"/>
      <c r="C49" s="47">
        <v>0.845138888888889</v>
      </c>
      <c r="D49" s="335"/>
    </row>
    <row r="50" spans="1:4" ht="13.5" thickBot="1">
      <c r="A50" s="328"/>
      <c r="B50" s="328"/>
      <c r="C50" s="55">
        <v>0.8465277777777778</v>
      </c>
      <c r="D50" s="335"/>
    </row>
    <row r="51" spans="1:4" ht="12.75">
      <c r="A51" s="331" t="s">
        <v>137</v>
      </c>
      <c r="B51" s="327" t="s">
        <v>39</v>
      </c>
      <c r="C51" s="47">
        <v>0.9111111111111111</v>
      </c>
      <c r="D51" s="335"/>
    </row>
    <row r="52" spans="1:4" ht="13.5" thickBot="1">
      <c r="A52" s="329"/>
      <c r="B52" s="328"/>
      <c r="C52" s="55">
        <v>0.9180555555555556</v>
      </c>
      <c r="D52" s="335"/>
    </row>
    <row r="53" spans="1:4" ht="12.75">
      <c r="A53" s="327" t="s">
        <v>136</v>
      </c>
      <c r="B53" s="327" t="s">
        <v>39</v>
      </c>
      <c r="C53" s="47">
        <v>0.9805555555555556</v>
      </c>
      <c r="D53" s="335"/>
    </row>
    <row r="54" spans="1:4" ht="13.5" thickBot="1">
      <c r="A54" s="328"/>
      <c r="B54" s="328"/>
      <c r="C54" s="55">
        <v>0.9875</v>
      </c>
      <c r="D54" s="335"/>
    </row>
    <row r="55" spans="1:4" s="3" customFormat="1" ht="11.25">
      <c r="A55" s="332" t="s">
        <v>135</v>
      </c>
      <c r="B55" s="327"/>
      <c r="C55" s="169">
        <v>0.036111111111111115</v>
      </c>
      <c r="D55" s="334" t="s">
        <v>133</v>
      </c>
    </row>
    <row r="56" spans="1:4" s="3" customFormat="1" ht="12" thickBot="1">
      <c r="A56" s="333"/>
      <c r="B56" s="328"/>
      <c r="C56" s="170">
        <v>0.0375</v>
      </c>
      <c r="D56" s="335"/>
    </row>
    <row r="57" spans="1:4" s="3" customFormat="1" ht="11.25">
      <c r="A57" s="331" t="s">
        <v>110</v>
      </c>
      <c r="B57" s="327" t="s">
        <v>21</v>
      </c>
      <c r="C57" s="169">
        <v>0.05694444444444444</v>
      </c>
      <c r="D57" s="335"/>
    </row>
    <row r="58" spans="1:4" s="3" customFormat="1" ht="12" thickBot="1">
      <c r="A58" s="329"/>
      <c r="B58" s="328"/>
      <c r="C58" s="170">
        <v>0.07777777777777778</v>
      </c>
      <c r="D58" s="335"/>
    </row>
    <row r="59" spans="1:4" s="3" customFormat="1" ht="11.25">
      <c r="A59" s="337" t="s">
        <v>109</v>
      </c>
      <c r="B59" s="327" t="s">
        <v>39</v>
      </c>
      <c r="C59" s="169">
        <v>0.12222222222222223</v>
      </c>
      <c r="D59" s="335"/>
    </row>
    <row r="60" spans="1:4" s="3" customFormat="1" ht="12" thickBot="1">
      <c r="A60" s="338"/>
      <c r="B60" s="328"/>
      <c r="C60" s="170">
        <v>0.12916666666666668</v>
      </c>
      <c r="D60" s="335"/>
    </row>
    <row r="61" spans="1:4" ht="12.75">
      <c r="A61" s="327" t="s">
        <v>69</v>
      </c>
      <c r="B61" s="327" t="s">
        <v>39</v>
      </c>
      <c r="C61" s="47">
        <v>0.17152777777777775</v>
      </c>
      <c r="D61" s="335"/>
    </row>
    <row r="62" spans="1:4" ht="13.5" thickBot="1">
      <c r="A62" s="328"/>
      <c r="B62" s="328"/>
      <c r="C62" s="55">
        <v>0.17847222222222223</v>
      </c>
      <c r="D62" s="335"/>
    </row>
    <row r="63" spans="1:4" ht="12.75">
      <c r="A63" s="331" t="s">
        <v>28</v>
      </c>
      <c r="B63" s="327" t="s">
        <v>21</v>
      </c>
      <c r="C63" s="47">
        <v>0.2027777777777778</v>
      </c>
      <c r="D63" s="335"/>
    </row>
    <row r="64" spans="1:4" ht="13.5" thickBot="1">
      <c r="A64" s="328"/>
      <c r="B64" s="328"/>
      <c r="C64" s="55">
        <v>0.20972222222222223</v>
      </c>
      <c r="D64" s="335"/>
    </row>
    <row r="65" spans="1:4" ht="12.75">
      <c r="A65" s="332" t="s">
        <v>11</v>
      </c>
      <c r="B65" s="327" t="s">
        <v>21</v>
      </c>
      <c r="C65" s="47">
        <v>0.24444444444444446</v>
      </c>
      <c r="D65" s="335"/>
    </row>
    <row r="66" spans="1:4" ht="13.5" thickBot="1">
      <c r="A66" s="333"/>
      <c r="B66" s="328"/>
      <c r="C66" s="55">
        <v>0.24791666666666667</v>
      </c>
      <c r="D66" s="336"/>
    </row>
    <row r="68" spans="1:4" ht="12.75">
      <c r="A68" s="330" t="s">
        <v>145</v>
      </c>
      <c r="B68" s="330"/>
      <c r="C68" s="330"/>
      <c r="D68" s="330"/>
    </row>
    <row r="69" spans="1:4" ht="12.75">
      <c r="A69" s="330"/>
      <c r="B69" s="330"/>
      <c r="C69" s="330"/>
      <c r="D69" s="330"/>
    </row>
    <row r="73" spans="1:16" ht="25.5" customHeight="1">
      <c r="A73" s="295" t="s">
        <v>25</v>
      </c>
      <c r="B73" s="295"/>
      <c r="C73" s="295"/>
      <c r="D73" s="67">
        <v>40082</v>
      </c>
      <c r="E73" s="66"/>
      <c r="F73" s="66"/>
      <c r="G73" s="66"/>
      <c r="H73" s="66"/>
      <c r="J73" s="67"/>
      <c r="K73" s="16"/>
      <c r="L73" s="16"/>
      <c r="M73" s="16"/>
      <c r="N73" s="39"/>
      <c r="O73" s="39"/>
      <c r="P73" s="39"/>
    </row>
    <row r="74" spans="1:13" ht="12.75" customHeight="1">
      <c r="A74" s="305" t="s">
        <v>35</v>
      </c>
      <c r="B74" s="305"/>
      <c r="C74" s="305"/>
      <c r="D74" s="305"/>
      <c r="E74" s="152"/>
      <c r="F74" s="152"/>
      <c r="G74" s="152"/>
      <c r="H74" s="152"/>
      <c r="I74" s="152"/>
      <c r="J74" s="152"/>
      <c r="K74" s="152"/>
      <c r="L74" s="152"/>
      <c r="M74" s="152"/>
    </row>
  </sheetData>
  <sheetProtection/>
  <mergeCells count="81">
    <mergeCell ref="A4:B4"/>
    <mergeCell ref="C4:D4"/>
    <mergeCell ref="A1:D1"/>
    <mergeCell ref="A2:B2"/>
    <mergeCell ref="C2:D2"/>
    <mergeCell ref="A3:B3"/>
    <mergeCell ref="C3:D3"/>
    <mergeCell ref="A8:A9"/>
    <mergeCell ref="B8:B9"/>
    <mergeCell ref="D8:D15"/>
    <mergeCell ref="A10:A11"/>
    <mergeCell ref="B10:B11"/>
    <mergeCell ref="A12:A13"/>
    <mergeCell ref="B12:B13"/>
    <mergeCell ref="A14:A15"/>
    <mergeCell ref="B14:B15"/>
    <mergeCell ref="A5:B5"/>
    <mergeCell ref="C5:D5"/>
    <mergeCell ref="A6:B6"/>
    <mergeCell ref="C6:D6"/>
    <mergeCell ref="D16:D33"/>
    <mergeCell ref="A18:A19"/>
    <mergeCell ref="B18:B19"/>
    <mergeCell ref="A20:A21"/>
    <mergeCell ref="B20:B21"/>
    <mergeCell ref="A16:A17"/>
    <mergeCell ref="B16:B17"/>
    <mergeCell ref="A32:A33"/>
    <mergeCell ref="B32:B33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B43:B44"/>
    <mergeCell ref="A45:A46"/>
    <mergeCell ref="A34:D34"/>
    <mergeCell ref="A35:B35"/>
    <mergeCell ref="C35:D35"/>
    <mergeCell ref="A36:B36"/>
    <mergeCell ref="C36:D36"/>
    <mergeCell ref="A37:B37"/>
    <mergeCell ref="C37:D37"/>
    <mergeCell ref="B45:B46"/>
    <mergeCell ref="A51:A52"/>
    <mergeCell ref="B51:B52"/>
    <mergeCell ref="A38:B38"/>
    <mergeCell ref="C38:D38"/>
    <mergeCell ref="A39:B39"/>
    <mergeCell ref="C39:D39"/>
    <mergeCell ref="A41:A42"/>
    <mergeCell ref="B41:B42"/>
    <mergeCell ref="D41:D54"/>
    <mergeCell ref="A43:A44"/>
    <mergeCell ref="A47:A48"/>
    <mergeCell ref="B47:B48"/>
    <mergeCell ref="A49:A50"/>
    <mergeCell ref="B49:B50"/>
    <mergeCell ref="B57:B58"/>
    <mergeCell ref="A59:A60"/>
    <mergeCell ref="B59:B60"/>
    <mergeCell ref="A61:A62"/>
    <mergeCell ref="A53:A54"/>
    <mergeCell ref="B53:B54"/>
    <mergeCell ref="A55:A56"/>
    <mergeCell ref="B55:B56"/>
    <mergeCell ref="A73:C73"/>
    <mergeCell ref="A74:D74"/>
    <mergeCell ref="A68:D69"/>
    <mergeCell ref="B61:B62"/>
    <mergeCell ref="A63:A64"/>
    <mergeCell ref="B63:B64"/>
    <mergeCell ref="A65:A66"/>
    <mergeCell ref="B65:B66"/>
    <mergeCell ref="D55:D66"/>
    <mergeCell ref="A57:A58"/>
  </mergeCells>
  <hyperlinks>
    <hyperlink ref="A74" r:id="rId1" display="mailto:mopt82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55" sqref="A55:IV56"/>
    </sheetView>
  </sheetViews>
  <sheetFormatPr defaultColWidth="12.00390625" defaultRowHeight="12.75"/>
  <cols>
    <col min="1" max="1" width="18.75390625" style="4" customWidth="1"/>
    <col min="2" max="2" width="18.00390625" style="4" customWidth="1"/>
    <col min="3" max="4" width="21.25390625" style="16" customWidth="1"/>
    <col min="5" max="16384" width="12.00390625" style="4" customWidth="1"/>
  </cols>
  <sheetData>
    <row r="1" spans="1:4" s="153" customFormat="1" ht="21" customHeight="1" thickBot="1">
      <c r="A1" s="323" t="s">
        <v>146</v>
      </c>
      <c r="B1" s="324"/>
      <c r="C1" s="324"/>
      <c r="D1" s="325"/>
    </row>
    <row r="2" spans="1:4" s="5" customFormat="1" ht="13.5" thickBot="1">
      <c r="A2" s="276" t="s">
        <v>14</v>
      </c>
      <c r="B2" s="308"/>
      <c r="C2" s="290">
        <v>509</v>
      </c>
      <c r="D2" s="292"/>
    </row>
    <row r="3" spans="1:4" s="6" customFormat="1" ht="12" thickBot="1">
      <c r="A3" s="276" t="s">
        <v>15</v>
      </c>
      <c r="B3" s="308"/>
      <c r="C3" s="101">
        <v>1</v>
      </c>
      <c r="D3" s="36">
        <v>2</v>
      </c>
    </row>
    <row r="4" spans="1:4" s="2" customFormat="1" ht="23.25" customHeight="1" thickBot="1">
      <c r="A4" s="276" t="s">
        <v>12</v>
      </c>
      <c r="B4" s="308"/>
      <c r="C4" s="156" t="s">
        <v>153</v>
      </c>
      <c r="D4" s="156" t="s">
        <v>153</v>
      </c>
    </row>
    <row r="5" spans="1:4" s="2" customFormat="1" ht="12" thickBot="1">
      <c r="A5" s="276" t="s">
        <v>13</v>
      </c>
      <c r="B5" s="308"/>
      <c r="C5" s="7"/>
      <c r="D5" s="7"/>
    </row>
    <row r="6" spans="1:4" s="6" customFormat="1" ht="12" thickBot="1">
      <c r="A6" s="276" t="s">
        <v>16</v>
      </c>
      <c r="B6" s="308"/>
      <c r="C6" s="101">
        <v>1</v>
      </c>
      <c r="D6" s="101">
        <v>1</v>
      </c>
    </row>
    <row r="7" spans="1:4" s="6" customFormat="1" ht="12" thickBot="1">
      <c r="A7" s="276" t="s">
        <v>23</v>
      </c>
      <c r="B7" s="308"/>
      <c r="C7" s="8" t="s">
        <v>144</v>
      </c>
      <c r="D7" s="8" t="s">
        <v>24</v>
      </c>
    </row>
    <row r="8" spans="1:4" s="6" customFormat="1" ht="13.5" customHeight="1" thickBot="1">
      <c r="A8" s="9" t="s">
        <v>19</v>
      </c>
      <c r="B8" s="9" t="s">
        <v>20</v>
      </c>
      <c r="C8" s="8" t="s">
        <v>26</v>
      </c>
      <c r="D8" s="8" t="s">
        <v>26</v>
      </c>
    </row>
    <row r="9" spans="1:4" s="3" customFormat="1" ht="11.25">
      <c r="A9" s="278" t="s">
        <v>11</v>
      </c>
      <c r="B9" s="345" t="s">
        <v>21</v>
      </c>
      <c r="C9" s="93">
        <v>0.5208333333333334</v>
      </c>
      <c r="D9" s="70">
        <v>0.8125</v>
      </c>
    </row>
    <row r="10" spans="1:4" s="3" customFormat="1" ht="12" thickBot="1">
      <c r="A10" s="279"/>
      <c r="B10" s="346"/>
      <c r="C10" s="80">
        <v>0.5277777777777778</v>
      </c>
      <c r="D10" s="80">
        <v>0.8194444444444445</v>
      </c>
    </row>
    <row r="11" spans="1:4" s="3" customFormat="1" ht="11.25">
      <c r="A11" s="278" t="s">
        <v>17</v>
      </c>
      <c r="B11" s="278" t="s">
        <v>21</v>
      </c>
      <c r="C11" s="93">
        <v>0.611111111111111</v>
      </c>
      <c r="D11" s="93">
        <v>0.8958333333333334</v>
      </c>
    </row>
    <row r="12" spans="1:4" s="3" customFormat="1" ht="12" thickBot="1">
      <c r="A12" s="279"/>
      <c r="B12" s="279"/>
      <c r="C12" s="75">
        <v>0.6180555555555556</v>
      </c>
      <c r="D12" s="75">
        <v>0.9027777777777778</v>
      </c>
    </row>
    <row r="13" spans="1:4" s="3" customFormat="1" ht="11.25">
      <c r="A13" s="278" t="s">
        <v>38</v>
      </c>
      <c r="B13" s="278" t="s">
        <v>39</v>
      </c>
      <c r="C13" s="70">
        <v>0.6805555555555555</v>
      </c>
      <c r="D13" s="70">
        <v>0.9583333333333334</v>
      </c>
    </row>
    <row r="14" spans="1:4" s="3" customFormat="1" ht="12" thickBot="1">
      <c r="A14" s="279"/>
      <c r="B14" s="279"/>
      <c r="C14" s="80">
        <v>0.6805555555555555</v>
      </c>
      <c r="D14" s="80">
        <v>0.9583333333333334</v>
      </c>
    </row>
    <row r="15" spans="1:4" s="3" customFormat="1" ht="11.25">
      <c r="A15" s="278" t="s">
        <v>40</v>
      </c>
      <c r="B15" s="278" t="s">
        <v>39</v>
      </c>
      <c r="C15" s="93">
        <v>0.6979166666666666</v>
      </c>
      <c r="D15" s="93">
        <v>0.9722222222222222</v>
      </c>
    </row>
    <row r="16" spans="1:4" s="3" customFormat="1" ht="12" thickBot="1">
      <c r="A16" s="279"/>
      <c r="B16" s="279"/>
      <c r="C16" s="80">
        <v>0.7048611111111112</v>
      </c>
      <c r="D16" s="80">
        <v>0.9791666666666666</v>
      </c>
    </row>
    <row r="17" spans="1:4" s="3" customFormat="1" ht="11.25">
      <c r="A17" s="278" t="s">
        <v>147</v>
      </c>
      <c r="B17" s="278" t="s">
        <v>39</v>
      </c>
      <c r="C17" s="93">
        <v>0.7923611111111111</v>
      </c>
      <c r="D17" s="93">
        <v>0.0763888888888889</v>
      </c>
    </row>
    <row r="18" spans="1:4" s="3" customFormat="1" ht="12" thickBot="1">
      <c r="A18" s="279"/>
      <c r="B18" s="279"/>
      <c r="C18" s="75">
        <v>0.7986111111111112</v>
      </c>
      <c r="D18" s="75">
        <v>0.08333333333333333</v>
      </c>
    </row>
    <row r="19" spans="1:4" s="3" customFormat="1" ht="11.25">
      <c r="A19" s="278" t="s">
        <v>148</v>
      </c>
      <c r="B19" s="278" t="s">
        <v>39</v>
      </c>
      <c r="C19" s="70">
        <v>0.8125</v>
      </c>
      <c r="D19" s="70">
        <v>0.10069444444444443</v>
      </c>
    </row>
    <row r="20" spans="1:4" s="3" customFormat="1" ht="12" thickBot="1">
      <c r="A20" s="279"/>
      <c r="B20" s="279"/>
      <c r="C20" s="80">
        <v>0.8159722222222222</v>
      </c>
      <c r="D20" s="80">
        <v>0.10416666666666667</v>
      </c>
    </row>
    <row r="21" spans="1:4" s="3" customFormat="1" ht="11.25">
      <c r="A21" s="278" t="s">
        <v>149</v>
      </c>
      <c r="B21" s="278" t="s">
        <v>21</v>
      </c>
      <c r="C21" s="21">
        <v>0.8854166666666666</v>
      </c>
      <c r="D21" s="21">
        <v>0.17708333333333334</v>
      </c>
    </row>
    <row r="22" spans="1:4" s="3" customFormat="1" ht="12" thickBot="1">
      <c r="A22" s="279"/>
      <c r="B22" s="279"/>
      <c r="C22" s="20">
        <v>0.8923611111111112</v>
      </c>
      <c r="D22" s="22">
        <v>0.1840277777777778</v>
      </c>
    </row>
    <row r="23" spans="1:4" s="3" customFormat="1" ht="11.25">
      <c r="A23" s="278" t="s">
        <v>150</v>
      </c>
      <c r="B23" s="278" t="s">
        <v>39</v>
      </c>
      <c r="C23" s="18">
        <v>0.9583333333333334</v>
      </c>
      <c r="D23" s="18">
        <v>0.2465277777777778</v>
      </c>
    </row>
    <row r="24" spans="1:4" s="3" customFormat="1" ht="12" thickBot="1">
      <c r="A24" s="279"/>
      <c r="B24" s="279"/>
      <c r="C24" s="33">
        <v>0.9618055555555555</v>
      </c>
      <c r="D24" s="20">
        <v>0.25</v>
      </c>
    </row>
    <row r="25" spans="1:4" s="153" customFormat="1" ht="21" customHeight="1" thickBot="1">
      <c r="A25" s="323" t="s">
        <v>151</v>
      </c>
      <c r="B25" s="324"/>
      <c r="C25" s="324"/>
      <c r="D25" s="325"/>
    </row>
    <row r="26" spans="1:4" s="5" customFormat="1" ht="13.5" thickBot="1">
      <c r="A26" s="276" t="s">
        <v>14</v>
      </c>
      <c r="B26" s="308"/>
      <c r="C26" s="290">
        <v>509</v>
      </c>
      <c r="D26" s="292"/>
    </row>
    <row r="27" spans="1:4" s="6" customFormat="1" ht="12" thickBot="1">
      <c r="A27" s="276" t="s">
        <v>15</v>
      </c>
      <c r="B27" s="308"/>
      <c r="C27" s="101">
        <v>1</v>
      </c>
      <c r="D27" s="36">
        <v>2</v>
      </c>
    </row>
    <row r="28" spans="1:4" s="2" customFormat="1" ht="23.25" customHeight="1" thickBot="1">
      <c r="A28" s="276" t="s">
        <v>12</v>
      </c>
      <c r="B28" s="308"/>
      <c r="C28" s="156" t="s">
        <v>153</v>
      </c>
      <c r="D28" s="156" t="s">
        <v>153</v>
      </c>
    </row>
    <row r="29" spans="1:4" s="2" customFormat="1" ht="12" thickBot="1">
      <c r="A29" s="276" t="s">
        <v>13</v>
      </c>
      <c r="B29" s="308"/>
      <c r="C29" s="7"/>
      <c r="D29" s="7"/>
    </row>
    <row r="30" spans="1:4" s="6" customFormat="1" ht="12" thickBot="1">
      <c r="A30" s="276" t="s">
        <v>16</v>
      </c>
      <c r="B30" s="308"/>
      <c r="C30" s="101">
        <v>1</v>
      </c>
      <c r="D30" s="101">
        <v>1</v>
      </c>
    </row>
    <row r="31" spans="1:4" s="6" customFormat="1" ht="12" thickBot="1">
      <c r="A31" s="276" t="s">
        <v>23</v>
      </c>
      <c r="B31" s="308"/>
      <c r="C31" s="8" t="s">
        <v>133</v>
      </c>
      <c r="D31" s="8" t="s">
        <v>24</v>
      </c>
    </row>
    <row r="32" spans="1:4" s="6" customFormat="1" ht="13.5" customHeight="1" thickBot="1">
      <c r="A32" s="9" t="s">
        <v>19</v>
      </c>
      <c r="B32" s="9" t="s">
        <v>20</v>
      </c>
      <c r="C32" s="8" t="s">
        <v>26</v>
      </c>
      <c r="D32" s="8" t="s">
        <v>26</v>
      </c>
    </row>
    <row r="33" spans="1:4" s="3" customFormat="1" ht="11.25">
      <c r="A33" s="327" t="s">
        <v>150</v>
      </c>
      <c r="B33" s="327" t="s">
        <v>39</v>
      </c>
      <c r="C33" s="70">
        <v>0.2951388888888889</v>
      </c>
      <c r="D33" s="70">
        <v>0.8263888888888888</v>
      </c>
    </row>
    <row r="34" spans="1:4" s="3" customFormat="1" ht="12" thickBot="1">
      <c r="A34" s="328"/>
      <c r="B34" s="328"/>
      <c r="C34" s="171">
        <v>0.3020833333333333</v>
      </c>
      <c r="D34" s="75">
        <v>0.8333333333333334</v>
      </c>
    </row>
    <row r="35" spans="1:4" s="3" customFormat="1" ht="11.25">
      <c r="A35" s="327" t="s">
        <v>149</v>
      </c>
      <c r="B35" s="327" t="s">
        <v>21</v>
      </c>
      <c r="C35" s="70">
        <v>0.3680555555555556</v>
      </c>
      <c r="D35" s="70">
        <v>0.9027777777777778</v>
      </c>
    </row>
    <row r="36" spans="1:4" s="3" customFormat="1" ht="12" thickBot="1">
      <c r="A36" s="328"/>
      <c r="B36" s="328"/>
      <c r="C36" s="80">
        <v>0.375</v>
      </c>
      <c r="D36" s="80">
        <v>0.9097222222222222</v>
      </c>
    </row>
    <row r="37" spans="1:4" s="3" customFormat="1" ht="11.25">
      <c r="A37" s="327" t="s">
        <v>152</v>
      </c>
      <c r="B37" s="327" t="s">
        <v>22</v>
      </c>
      <c r="C37" s="93">
        <v>0.4236111111111111</v>
      </c>
      <c r="D37" s="172"/>
    </row>
    <row r="38" spans="1:4" s="3" customFormat="1" ht="12" thickBot="1">
      <c r="A38" s="328"/>
      <c r="B38" s="328"/>
      <c r="C38" s="75">
        <v>0.4270833333333333</v>
      </c>
      <c r="D38" s="73"/>
    </row>
    <row r="39" spans="1:4" s="3" customFormat="1" ht="11.25">
      <c r="A39" s="327" t="s">
        <v>148</v>
      </c>
      <c r="B39" s="327" t="s">
        <v>39</v>
      </c>
      <c r="C39" s="70">
        <v>0.4479166666666667</v>
      </c>
      <c r="D39" s="70">
        <v>0.96875</v>
      </c>
    </row>
    <row r="40" spans="1:4" s="3" customFormat="1" ht="12" thickBot="1">
      <c r="A40" s="328"/>
      <c r="B40" s="328"/>
      <c r="C40" s="80">
        <v>0.4513888888888889</v>
      </c>
      <c r="D40" s="80">
        <v>0.9722222222222222</v>
      </c>
    </row>
    <row r="41" spans="1:4" s="3" customFormat="1" ht="11.25">
      <c r="A41" s="327" t="s">
        <v>147</v>
      </c>
      <c r="B41" s="327" t="s">
        <v>39</v>
      </c>
      <c r="C41" s="93">
        <v>0.46527777777777773</v>
      </c>
      <c r="D41" s="93">
        <v>0.9895833333333334</v>
      </c>
    </row>
    <row r="42" spans="1:4" s="3" customFormat="1" ht="12" thickBot="1">
      <c r="A42" s="328"/>
      <c r="B42" s="328"/>
      <c r="C42" s="75">
        <v>0.47152777777777777</v>
      </c>
      <c r="D42" s="75">
        <v>0.9965277777777778</v>
      </c>
    </row>
    <row r="43" spans="1:4" s="3" customFormat="1" ht="11.25">
      <c r="A43" s="327" t="s">
        <v>40</v>
      </c>
      <c r="B43" s="327" t="s">
        <v>39</v>
      </c>
      <c r="C43" s="70">
        <v>0.5659722222222222</v>
      </c>
      <c r="D43" s="70">
        <v>0.08333333333333333</v>
      </c>
    </row>
    <row r="44" spans="1:4" s="3" customFormat="1" ht="12" thickBot="1">
      <c r="A44" s="328"/>
      <c r="B44" s="328"/>
      <c r="C44" s="80">
        <v>0.579861111111111</v>
      </c>
      <c r="D44" s="80">
        <v>0.09027777777777778</v>
      </c>
    </row>
    <row r="45" spans="1:4" s="3" customFormat="1" ht="11.25">
      <c r="A45" s="327" t="s">
        <v>38</v>
      </c>
      <c r="B45" s="327" t="s">
        <v>39</v>
      </c>
      <c r="C45" s="93">
        <v>0.5972222222222222</v>
      </c>
      <c r="D45" s="93">
        <v>0.11458333333333333</v>
      </c>
    </row>
    <row r="46" spans="1:4" s="3" customFormat="1" ht="12" thickBot="1">
      <c r="A46" s="328"/>
      <c r="B46" s="328"/>
      <c r="C46" s="75">
        <v>0.5972222222222222</v>
      </c>
      <c r="D46" s="75">
        <v>0.11458333333333333</v>
      </c>
    </row>
    <row r="47" spans="1:4" s="3" customFormat="1" ht="11.25">
      <c r="A47" s="327" t="s">
        <v>17</v>
      </c>
      <c r="B47" s="327" t="s">
        <v>21</v>
      </c>
      <c r="C47" s="70">
        <v>0.6597222222222222</v>
      </c>
      <c r="D47" s="70">
        <v>0.17013888888888887</v>
      </c>
    </row>
    <row r="48" spans="1:4" s="3" customFormat="1" ht="12" thickBot="1">
      <c r="A48" s="328"/>
      <c r="B48" s="328"/>
      <c r="C48" s="80">
        <v>0.6597222222222222</v>
      </c>
      <c r="D48" s="80">
        <v>0.17708333333333334</v>
      </c>
    </row>
    <row r="49" spans="1:4" s="3" customFormat="1" ht="11.25">
      <c r="A49" s="332" t="s">
        <v>11</v>
      </c>
      <c r="B49" s="327" t="s">
        <v>21</v>
      </c>
      <c r="C49" s="93">
        <v>0.7430555555555555</v>
      </c>
      <c r="D49" s="93">
        <v>0.2534722222222222</v>
      </c>
    </row>
    <row r="50" spans="1:4" s="3" customFormat="1" ht="12" thickBot="1">
      <c r="A50" s="333"/>
      <c r="B50" s="328"/>
      <c r="C50" s="80">
        <v>0.7465277777777778</v>
      </c>
      <c r="D50" s="80">
        <v>0.2569444444444445</v>
      </c>
    </row>
    <row r="51" spans="1:4" ht="12.75">
      <c r="A51" s="164"/>
      <c r="B51" s="2"/>
      <c r="C51" s="37"/>
      <c r="D51" s="165"/>
    </row>
    <row r="52" spans="1:4" ht="12.75">
      <c r="A52" s="66"/>
      <c r="B52" s="66"/>
      <c r="C52" s="66"/>
      <c r="D52" s="34"/>
    </row>
    <row r="53" spans="1:4" ht="12.75">
      <c r="A53" s="38"/>
      <c r="B53" s="38"/>
      <c r="C53" s="38"/>
      <c r="D53" s="38"/>
    </row>
    <row r="54" spans="1:4" ht="12.75">
      <c r="A54" s="65"/>
      <c r="B54" s="65"/>
      <c r="C54" s="65"/>
      <c r="D54" s="65"/>
    </row>
    <row r="55" spans="1:16" ht="25.5" customHeight="1">
      <c r="A55" s="295" t="s">
        <v>25</v>
      </c>
      <c r="B55" s="295"/>
      <c r="C55" s="295"/>
      <c r="D55" s="67">
        <v>40082</v>
      </c>
      <c r="E55" s="66"/>
      <c r="F55" s="66"/>
      <c r="G55" s="66"/>
      <c r="H55" s="66"/>
      <c r="J55" s="67"/>
      <c r="K55" s="16"/>
      <c r="L55" s="16"/>
      <c r="M55" s="16"/>
      <c r="N55" s="39"/>
      <c r="O55" s="39"/>
      <c r="P55" s="39"/>
    </row>
    <row r="56" spans="1:13" ht="12.75" customHeight="1">
      <c r="A56" s="305" t="s">
        <v>35</v>
      </c>
      <c r="B56" s="305"/>
      <c r="C56" s="305"/>
      <c r="D56" s="305"/>
      <c r="E56" s="152"/>
      <c r="F56" s="152"/>
      <c r="G56" s="152"/>
      <c r="H56" s="152"/>
      <c r="I56" s="152"/>
      <c r="J56" s="152"/>
      <c r="K56" s="152"/>
      <c r="L56" s="152"/>
      <c r="M56" s="152"/>
    </row>
  </sheetData>
  <sheetProtection/>
  <mergeCells count="52">
    <mergeCell ref="A11:A12"/>
    <mergeCell ref="B11:B12"/>
    <mergeCell ref="A1:D1"/>
    <mergeCell ref="A2:B2"/>
    <mergeCell ref="C2:D2"/>
    <mergeCell ref="A3:B3"/>
    <mergeCell ref="A4:B4"/>
    <mergeCell ref="A5:B5"/>
    <mergeCell ref="A6:B6"/>
    <mergeCell ref="A7:B7"/>
    <mergeCell ref="A9:A10"/>
    <mergeCell ref="B9:B10"/>
    <mergeCell ref="A23:A24"/>
    <mergeCell ref="B23:B24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35:A36"/>
    <mergeCell ref="B35:B36"/>
    <mergeCell ref="A25:D25"/>
    <mergeCell ref="A26:B26"/>
    <mergeCell ref="C26:D26"/>
    <mergeCell ref="A27:B27"/>
    <mergeCell ref="A28:B28"/>
    <mergeCell ref="A29:B29"/>
    <mergeCell ref="A30:B30"/>
    <mergeCell ref="A31:B31"/>
    <mergeCell ref="A33:A34"/>
    <mergeCell ref="B33:B34"/>
    <mergeCell ref="A47:A48"/>
    <mergeCell ref="B47:B48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56:D56"/>
    <mergeCell ref="A49:A50"/>
    <mergeCell ref="B49:B50"/>
    <mergeCell ref="A55:C55"/>
  </mergeCells>
  <hyperlinks>
    <hyperlink ref="A56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</dc:creator>
  <cp:keywords/>
  <dc:description/>
  <cp:lastModifiedBy>DA</cp:lastModifiedBy>
  <dcterms:created xsi:type="dcterms:W3CDTF">2004-06-08T11:13:44Z</dcterms:created>
  <dcterms:modified xsi:type="dcterms:W3CDTF">2009-09-28T00:37:16Z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