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2"/>
  </bookViews>
  <sheets>
    <sheet name="600" sheetId="1" r:id="rId1"/>
    <sheet name="601" sheetId="2" r:id="rId2"/>
    <sheet name="603" sheetId="3" r:id="rId3"/>
    <sheet name="604" sheetId="4" r:id="rId4"/>
    <sheet name="605" sheetId="5" r:id="rId5"/>
    <sheet name="606" sheetId="6" r:id="rId6"/>
    <sheet name="609" sheetId="7" r:id="rId7"/>
    <sheet name="610" sheetId="8" r:id="rId8"/>
    <sheet name="611" sheetId="9" r:id="rId9"/>
  </sheets>
  <definedNames/>
  <calcPr fullCalcOnLoad="1"/>
</workbook>
</file>

<file path=xl/sharedStrings.xml><?xml version="1.0" encoding="utf-8"?>
<sst xmlns="http://schemas.openxmlformats.org/spreadsheetml/2006/main" count="504" uniqueCount="80">
  <si>
    <t>Перевозчик</t>
  </si>
  <si>
    <t>Дата введения</t>
  </si>
  <si>
    <t>№ маршрута</t>
  </si>
  <si>
    <t>№ графика</t>
  </si>
  <si>
    <t>№ рейса</t>
  </si>
  <si>
    <t>Уссурийск</t>
  </si>
  <si>
    <t>Сибирцево</t>
  </si>
  <si>
    <t>Черниговка</t>
  </si>
  <si>
    <t>населенный пункт</t>
  </si>
  <si>
    <t>остановка</t>
  </si>
  <si>
    <t>АВ</t>
  </si>
  <si>
    <t>АС</t>
  </si>
  <si>
    <t>Дни следования</t>
  </si>
  <si>
    <t>ООО "Находкинский Автотранспортный Альянс"</t>
  </si>
  <si>
    <t>Находка</t>
  </si>
  <si>
    <t>Фокино</t>
  </si>
  <si>
    <t>Шкотово</t>
  </si>
  <si>
    <t>Артем</t>
  </si>
  <si>
    <t>Кировский</t>
  </si>
  <si>
    <t xml:space="preserve">Информация актуализирована по состоянию на </t>
  </si>
  <si>
    <t>время следования</t>
  </si>
  <si>
    <t>Прямое направление Находка - Кировский</t>
  </si>
  <si>
    <t>ООО "Находкинское ПАТП"</t>
  </si>
  <si>
    <t>еж</t>
  </si>
  <si>
    <t>Стадион</t>
  </si>
  <si>
    <t>АС "Аэропорт"</t>
  </si>
  <si>
    <t>Обратное направление Кировский - Находка</t>
  </si>
  <si>
    <t>© AlexeyVVO, 2007-2009. Использование материалов и фотографий без разрешения автора запрещено</t>
  </si>
  <si>
    <t>Прямое направление Находка - Спасск-Дальний</t>
  </si>
  <si>
    <t>ООО "Ориент-Авто-Люкс" / ООО "Приморье Групп С"</t>
  </si>
  <si>
    <t>Спасск-Дальний</t>
  </si>
  <si>
    <t>АС Группы компаний "Приморье"</t>
  </si>
  <si>
    <t>Обратное направление Спасск-Дальний - Находка</t>
  </si>
  <si>
    <t>Прямое направление Находка - Сергеевка</t>
  </si>
  <si>
    <t>Обратное направление Сергеевка - Находка</t>
  </si>
  <si>
    <t>Владимиро-Александровское</t>
  </si>
  <si>
    <t>Сергеевка</t>
  </si>
  <si>
    <t>Прямое направление Партизанск - Большой Камень</t>
  </si>
  <si>
    <t>ООО "Партизанское АТП"</t>
  </si>
  <si>
    <t>Партизанск</t>
  </si>
  <si>
    <t>Большой Камень</t>
  </si>
  <si>
    <t>Обратное направление Большой Камень - Партизанск</t>
  </si>
  <si>
    <t>Прямое направление Находка - Пограничный</t>
  </si>
  <si>
    <t>ООО "Ориент-Авто-Люкс"</t>
  </si>
  <si>
    <t>ост. "Рыбный Порт"</t>
  </si>
  <si>
    <t>Липовцы</t>
  </si>
  <si>
    <t>Пограничный</t>
  </si>
  <si>
    <t>Обратное направление Пограничный - Находка</t>
  </si>
  <si>
    <t>пн,ср,пт</t>
  </si>
  <si>
    <t>использование материалов без разрешения авторов запрещено</t>
  </si>
  <si>
    <r>
      <t>г</t>
    </r>
    <r>
      <rPr>
        <sz val="8"/>
        <rFont val="Arial"/>
        <family val="2"/>
      </rPr>
      <t xml:space="preserve"> коллектив авторов сайта primtrans.narod.ru</t>
    </r>
  </si>
  <si>
    <t>Прямое направление Находка - Дальнегорск</t>
  </si>
  <si>
    <t>ООО "Дальнегорское АТП"</t>
  </si>
  <si>
    <t>пн,ср</t>
  </si>
  <si>
    <t>Лазо</t>
  </si>
  <si>
    <t>Милоградово</t>
  </si>
  <si>
    <t>Моряк-Рыболов</t>
  </si>
  <si>
    <t>Щербаковка</t>
  </si>
  <si>
    <t>Горноводное</t>
  </si>
  <si>
    <t>Ольга</t>
  </si>
  <si>
    <t>Кавалерово</t>
  </si>
  <si>
    <t>Дальнегорск</t>
  </si>
  <si>
    <t>Обратное направление Дальнегорск - Находка</t>
  </si>
  <si>
    <t>вт,вс</t>
  </si>
  <si>
    <t xml:space="preserve">дни следования </t>
  </si>
  <si>
    <t>Прямое направление Находка - Преображение</t>
  </si>
  <si>
    <t>Преображенский филиал Лазовского АТП ОАО "ПриморАвтоТранс"</t>
  </si>
  <si>
    <t>Киевка</t>
  </si>
  <si>
    <t>Преображение</t>
  </si>
  <si>
    <t>Обратное направление Преображение - Находка</t>
  </si>
  <si>
    <t>Прямое направление Находка - Уссурийск</t>
  </si>
  <si>
    <t>ООО "Автоколонна №1273"</t>
  </si>
  <si>
    <t>График №3 не обслуживается автостанциями промежуточных пунктов</t>
  </si>
  <si>
    <t>Прямое направление Находка - Арсеньев</t>
  </si>
  <si>
    <t>Обратное направление Арсеньев - Находка</t>
  </si>
  <si>
    <t>Арсеньев</t>
  </si>
  <si>
    <t>Анучино</t>
  </si>
  <si>
    <t>Ивановка</t>
  </si>
  <si>
    <t>Заезд рейса №2 при движении в обратном направлении в г. Партизанск только при наличии выходящих пассажиров</t>
  </si>
  <si>
    <t>Заезд при движении в обратном направлении в с. Сергеевка и г. Партизанск только при наличии выходящих пассажиров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</si>
</sst>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C19]d\ mmmm\ yyyy\ &quot;г.&quot;"/>
    <numFmt numFmtId="170" formatCode="h:mm;@"/>
  </numFmts>
  <fonts count="3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u val="single"/>
      <sz val="8"/>
      <name val="Arial Cyr"/>
      <family val="0"/>
    </font>
    <font>
      <b/>
      <sz val="8"/>
      <color indexed="12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Symbol"/>
      <family val="1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7" fontId="7" fillId="0" borderId="10" xfId="42" applyNumberFormat="1" applyFont="1" applyBorder="1" applyAlignment="1">
      <alignment horizontal="center" vertical="center"/>
    </xf>
    <xf numFmtId="0" fontId="6" fillId="0" borderId="10" xfId="42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6" fillId="0" borderId="10" xfId="42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8" fillId="0" borderId="0" xfId="42" applyFont="1" applyAlignment="1" applyProtection="1">
      <alignment wrapText="1"/>
      <protection/>
    </xf>
    <xf numFmtId="0" fontId="8" fillId="0" borderId="0" xfId="42" applyFont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42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0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7" fontId="29" fillId="0" borderId="18" xfId="0" applyNumberFormat="1" applyFont="1" applyFill="1" applyBorder="1" applyAlignment="1">
      <alignment horizontal="center" vertical="center"/>
    </xf>
    <xf numFmtId="17" fontId="29" fillId="0" borderId="19" xfId="0" applyNumberFormat="1" applyFont="1" applyFill="1" applyBorder="1" applyAlignment="1">
      <alignment horizontal="center" vertical="center"/>
    </xf>
    <xf numFmtId="17" fontId="29" fillId="0" borderId="10" xfId="0" applyNumberFormat="1" applyFont="1" applyFill="1" applyBorder="1" applyAlignment="1">
      <alignment horizontal="center" vertical="center"/>
    </xf>
    <xf numFmtId="0" fontId="6" fillId="0" borderId="10" xfId="42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42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0" xfId="42" applyNumberFormat="1" applyFont="1" applyBorder="1" applyAlignment="1">
      <alignment horizontal="center" vertical="center" wrapText="1"/>
    </xf>
    <xf numFmtId="0" fontId="9" fillId="0" borderId="18" xfId="42" applyFont="1" applyBorder="1" applyAlignment="1">
      <alignment horizontal="center" vertical="center" wrapText="1"/>
    </xf>
    <xf numFmtId="20" fontId="3" fillId="20" borderId="14" xfId="0" applyNumberFormat="1" applyFont="1" applyFill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" fontId="7" fillId="0" borderId="18" xfId="42" applyNumberFormat="1" applyFont="1" applyBorder="1" applyAlignment="1">
      <alignment horizontal="center" vertical="center"/>
    </xf>
    <xf numFmtId="17" fontId="7" fillId="0" borderId="21" xfId="42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42" applyNumberFormat="1" applyFont="1" applyBorder="1" applyAlignment="1">
      <alignment horizontal="center" vertical="center"/>
    </xf>
    <xf numFmtId="0" fontId="6" fillId="0" borderId="21" xfId="42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6" fillId="0" borderId="18" xfId="42" applyNumberFormat="1" applyFont="1" applyBorder="1" applyAlignment="1" applyProtection="1">
      <alignment horizontal="center" vertical="center"/>
      <protection/>
    </xf>
    <xf numFmtId="0" fontId="6" fillId="0" borderId="25" xfId="42" applyNumberFormat="1" applyFont="1" applyBorder="1" applyAlignment="1" applyProtection="1">
      <alignment horizontal="center" vertical="center"/>
      <protection/>
    </xf>
    <xf numFmtId="0" fontId="6" fillId="0" borderId="21" xfId="42" applyNumberFormat="1" applyFont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3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70" fontId="3" fillId="0" borderId="16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53"/>
  <sheetViews>
    <sheetView workbookViewId="0" topLeftCell="A25">
      <selection activeCell="G32" sqref="G32"/>
    </sheetView>
  </sheetViews>
  <sheetFormatPr defaultColWidth="9.00390625" defaultRowHeight="12.75"/>
  <cols>
    <col min="1" max="1" width="16.00390625" style="5" bestFit="1" customWidth="1"/>
    <col min="2" max="2" width="22.625" style="5" customWidth="1"/>
    <col min="3" max="3" width="22.00390625" style="37" bestFit="1" customWidth="1"/>
    <col min="4" max="16384" width="12.00390625" style="5" customWidth="1"/>
  </cols>
  <sheetData>
    <row r="1" spans="1:6" s="30" customFormat="1" ht="18" customHeight="1" thickBot="1">
      <c r="A1" s="72" t="s">
        <v>73</v>
      </c>
      <c r="B1" s="73"/>
      <c r="C1" s="74"/>
      <c r="D1" s="29"/>
      <c r="E1" s="29"/>
      <c r="F1" s="29"/>
    </row>
    <row r="2" spans="1:3" ht="13.5" thickBot="1">
      <c r="A2" s="64" t="s">
        <v>2</v>
      </c>
      <c r="B2" s="65"/>
      <c r="C2" s="15">
        <v>609</v>
      </c>
    </row>
    <row r="3" spans="1:3" s="6" customFormat="1" ht="13.5" customHeight="1" thickBot="1">
      <c r="A3" s="64" t="s">
        <v>3</v>
      </c>
      <c r="B3" s="65"/>
      <c r="C3" s="15">
        <v>1</v>
      </c>
    </row>
    <row r="4" spans="1:7" s="2" customFormat="1" ht="34.5" customHeight="1" thickBot="1">
      <c r="A4" s="64" t="s">
        <v>0</v>
      </c>
      <c r="B4" s="65"/>
      <c r="C4" s="31" t="s">
        <v>29</v>
      </c>
      <c r="F4" s="32"/>
      <c r="G4" s="32"/>
    </row>
    <row r="5" spans="1:3" s="2" customFormat="1" ht="12" thickBot="1">
      <c r="A5" s="64" t="s">
        <v>1</v>
      </c>
      <c r="B5" s="65"/>
      <c r="C5" s="7"/>
    </row>
    <row r="6" spans="1:3" s="6" customFormat="1" ht="13.5" customHeight="1" thickBot="1">
      <c r="A6" s="64" t="s">
        <v>4</v>
      </c>
      <c r="B6" s="65"/>
      <c r="C6" s="15">
        <v>1</v>
      </c>
    </row>
    <row r="7" spans="1:3" s="6" customFormat="1" ht="13.5" customHeight="1" thickBot="1">
      <c r="A7" s="64" t="s">
        <v>12</v>
      </c>
      <c r="B7" s="65"/>
      <c r="C7" s="15" t="s">
        <v>23</v>
      </c>
    </row>
    <row r="8" spans="1:3" s="6" customFormat="1" ht="12" thickBot="1">
      <c r="A8" s="57" t="s">
        <v>8</v>
      </c>
      <c r="B8" s="10" t="s">
        <v>9</v>
      </c>
      <c r="C8" s="15"/>
    </row>
    <row r="9" spans="1:3" s="34" customFormat="1" ht="13.5" customHeight="1" thickBot="1">
      <c r="A9" s="68" t="s">
        <v>14</v>
      </c>
      <c r="B9" s="66" t="s">
        <v>10</v>
      </c>
      <c r="C9" s="33">
        <v>0.6944444444444445</v>
      </c>
    </row>
    <row r="10" spans="1:3" s="34" customFormat="1" ht="13.5" customHeight="1" thickBot="1">
      <c r="A10" s="67"/>
      <c r="B10" s="67"/>
      <c r="C10" s="33">
        <f>+C9+TIME(0,10,0)</f>
        <v>0.701388888888889</v>
      </c>
    </row>
    <row r="11" spans="1:3" s="34" customFormat="1" ht="12" thickBot="1">
      <c r="A11" s="69" t="s">
        <v>15</v>
      </c>
      <c r="B11" s="66" t="s">
        <v>11</v>
      </c>
      <c r="C11" s="33">
        <f>C10+TIME(0,60,0)</f>
        <v>0.7430555555555556</v>
      </c>
    </row>
    <row r="12" spans="1:3" s="34" customFormat="1" ht="12" thickBot="1">
      <c r="A12" s="67"/>
      <c r="B12" s="67"/>
      <c r="C12" s="33">
        <f>+C11+TIME(0,10,0)</f>
        <v>0.75</v>
      </c>
    </row>
    <row r="13" spans="1:3" s="34" customFormat="1" ht="12" thickBot="1">
      <c r="A13" s="69" t="s">
        <v>16</v>
      </c>
      <c r="B13" s="66" t="s">
        <v>11</v>
      </c>
      <c r="C13" s="33">
        <f>C12+TIME(0,60,0)</f>
        <v>0.7916666666666666</v>
      </c>
    </row>
    <row r="14" spans="1:3" s="34" customFormat="1" ht="12" thickBot="1">
      <c r="A14" s="67"/>
      <c r="B14" s="67"/>
      <c r="C14" s="33">
        <f>+C13+TIME(0,5,0)</f>
        <v>0.7951388888888888</v>
      </c>
    </row>
    <row r="15" spans="1:3" s="34" customFormat="1" ht="12" thickBot="1">
      <c r="A15" s="69" t="s">
        <v>17</v>
      </c>
      <c r="B15" s="66" t="s">
        <v>10</v>
      </c>
      <c r="C15" s="33">
        <f>C14+TIME(0,35,0)</f>
        <v>0.8194444444444444</v>
      </c>
    </row>
    <row r="16" spans="1:3" s="34" customFormat="1" ht="13.5" customHeight="1" thickBot="1">
      <c r="A16" s="68"/>
      <c r="B16" s="67"/>
      <c r="C16" s="33">
        <f>+C15+TIME(0,5,0)</f>
        <v>0.8229166666666666</v>
      </c>
    </row>
    <row r="17" spans="1:3" s="34" customFormat="1" ht="13.5" customHeight="1" thickBot="1">
      <c r="A17" s="66" t="s">
        <v>5</v>
      </c>
      <c r="B17" s="66" t="s">
        <v>10</v>
      </c>
      <c r="C17" s="33">
        <f>C16+TIME(0,75,0)</f>
        <v>0.875</v>
      </c>
    </row>
    <row r="18" spans="1:3" s="34" customFormat="1" ht="13.5" customHeight="1" thickBot="1">
      <c r="A18" s="67"/>
      <c r="B18" s="67"/>
      <c r="C18" s="33">
        <f>+C17+TIME(0,30,0)</f>
        <v>0.8958333333333334</v>
      </c>
    </row>
    <row r="19" spans="1:3" s="34" customFormat="1" ht="13.5" customHeight="1" thickBot="1">
      <c r="A19" s="66" t="s">
        <v>77</v>
      </c>
      <c r="B19" s="66"/>
      <c r="C19" s="33">
        <f>C18+TIME(0,81,0)</f>
        <v>0.9520833333333334</v>
      </c>
    </row>
    <row r="20" spans="1:3" s="34" customFormat="1" ht="13.5" customHeight="1" thickBot="1">
      <c r="A20" s="67"/>
      <c r="B20" s="67"/>
      <c r="C20" s="33">
        <f>+C19+TIME(0,1,0)</f>
        <v>0.9527777777777778</v>
      </c>
    </row>
    <row r="21" spans="1:3" s="34" customFormat="1" ht="13.5" customHeight="1" thickBot="1">
      <c r="A21" s="66" t="s">
        <v>76</v>
      </c>
      <c r="B21" s="66" t="s">
        <v>11</v>
      </c>
      <c r="C21" s="33">
        <f>C20+TIME(0,50,0)</f>
        <v>0.9875</v>
      </c>
    </row>
    <row r="22" spans="1:3" s="34" customFormat="1" ht="13.5" customHeight="1" thickBot="1">
      <c r="A22" s="67"/>
      <c r="B22" s="67"/>
      <c r="C22" s="33">
        <f>+C21+TIME(0,5,0)</f>
        <v>0.9909722222222223</v>
      </c>
    </row>
    <row r="23" spans="1:3" s="34" customFormat="1" ht="12" thickBot="1">
      <c r="A23" s="69" t="s">
        <v>75</v>
      </c>
      <c r="B23" s="104" t="s">
        <v>11</v>
      </c>
      <c r="C23" s="33">
        <f>C22+TIME(0,44,0)</f>
        <v>1.0215277777777778</v>
      </c>
    </row>
    <row r="24" spans="1:3" s="34" customFormat="1" ht="12" thickBot="1">
      <c r="A24" s="67"/>
      <c r="B24" s="105"/>
      <c r="C24" s="33">
        <f>+C23+TIME(0,5,0)</f>
        <v>1.0250000000000001</v>
      </c>
    </row>
    <row r="25" spans="1:6" s="30" customFormat="1" ht="18" customHeight="1" thickBot="1">
      <c r="A25" s="75" t="s">
        <v>74</v>
      </c>
      <c r="B25" s="76"/>
      <c r="C25" s="77"/>
      <c r="D25" s="29"/>
      <c r="E25" s="29"/>
      <c r="F25" s="29"/>
    </row>
    <row r="26" spans="1:3" ht="13.5" thickBot="1">
      <c r="A26" s="64" t="s">
        <v>2</v>
      </c>
      <c r="B26" s="65"/>
      <c r="C26" s="15">
        <v>609</v>
      </c>
    </row>
    <row r="27" spans="1:3" s="6" customFormat="1" ht="13.5" customHeight="1" thickBot="1">
      <c r="A27" s="64" t="s">
        <v>3</v>
      </c>
      <c r="B27" s="65"/>
      <c r="C27" s="15">
        <v>1</v>
      </c>
    </row>
    <row r="28" spans="1:7" s="2" customFormat="1" ht="36" customHeight="1" thickBot="1">
      <c r="A28" s="64" t="s">
        <v>0</v>
      </c>
      <c r="B28" s="65"/>
      <c r="C28" s="31" t="s">
        <v>29</v>
      </c>
      <c r="F28" s="32"/>
      <c r="G28" s="32"/>
    </row>
    <row r="29" spans="1:3" s="2" customFormat="1" ht="12" thickBot="1">
      <c r="A29" s="64" t="s">
        <v>1</v>
      </c>
      <c r="B29" s="65"/>
      <c r="C29" s="7"/>
    </row>
    <row r="30" spans="1:3" s="6" customFormat="1" ht="13.5" customHeight="1" thickBot="1">
      <c r="A30" s="64" t="s">
        <v>4</v>
      </c>
      <c r="B30" s="65"/>
      <c r="C30" s="8">
        <v>1</v>
      </c>
    </row>
    <row r="31" spans="1:3" s="6" customFormat="1" ht="13.5" customHeight="1" thickBot="1">
      <c r="A31" s="64" t="s">
        <v>12</v>
      </c>
      <c r="B31" s="65"/>
      <c r="C31" s="8" t="s">
        <v>23</v>
      </c>
    </row>
    <row r="32" spans="1:3" s="6" customFormat="1" ht="12" thickBot="1">
      <c r="A32" s="9" t="s">
        <v>8</v>
      </c>
      <c r="B32" s="10" t="s">
        <v>9</v>
      </c>
      <c r="C32" s="8" t="s">
        <v>20</v>
      </c>
    </row>
    <row r="33" spans="1:3" s="34" customFormat="1" ht="11.25">
      <c r="A33" s="66" t="s">
        <v>75</v>
      </c>
      <c r="B33" s="106" t="s">
        <v>11</v>
      </c>
      <c r="C33" s="35">
        <v>0.2708333333333333</v>
      </c>
    </row>
    <row r="34" spans="1:3" s="34" customFormat="1" ht="13.5" customHeight="1" thickBot="1">
      <c r="A34" s="67"/>
      <c r="B34" s="107"/>
      <c r="C34" s="36">
        <f>+C33+TIME(0,10,0)</f>
        <v>0.27777777777777773</v>
      </c>
    </row>
    <row r="35" spans="1:3" s="34" customFormat="1" ht="12" thickBot="1">
      <c r="A35" s="66" t="s">
        <v>76</v>
      </c>
      <c r="B35" s="66" t="s">
        <v>11</v>
      </c>
      <c r="C35" s="33">
        <f>C34+TIME(0,44,0)</f>
        <v>0.3083333333333333</v>
      </c>
    </row>
    <row r="36" spans="1:3" s="34" customFormat="1" ht="13.5" customHeight="1" thickBot="1">
      <c r="A36" s="67"/>
      <c r="B36" s="67"/>
      <c r="C36" s="33">
        <f>+C35+TIME(0,6,0)</f>
        <v>0.31249999999999994</v>
      </c>
    </row>
    <row r="37" spans="1:3" s="34" customFormat="1" ht="11.25">
      <c r="A37" s="66" t="s">
        <v>77</v>
      </c>
      <c r="B37" s="66"/>
      <c r="C37" s="122">
        <f>C36+TIME(0,50,0)</f>
        <v>0.34722222222222215</v>
      </c>
    </row>
    <row r="38" spans="1:3" s="34" customFormat="1" ht="13.5" customHeight="1" thickBot="1">
      <c r="A38" s="67"/>
      <c r="B38" s="67"/>
      <c r="C38" s="123">
        <f>C37+TIME(0,5,0)</f>
        <v>0.35069444444444436</v>
      </c>
    </row>
    <row r="39" spans="1:3" s="34" customFormat="1" ht="13.5" customHeight="1">
      <c r="A39" s="69" t="s">
        <v>5</v>
      </c>
      <c r="B39" s="66" t="s">
        <v>10</v>
      </c>
      <c r="C39" s="122">
        <f>C38+TIME(0,81,0)</f>
        <v>0.4069444444444444</v>
      </c>
    </row>
    <row r="40" spans="1:3" s="34" customFormat="1" ht="13.5" customHeight="1" thickBot="1">
      <c r="A40" s="67"/>
      <c r="B40" s="67"/>
      <c r="C40" s="33">
        <f>+C39+TIME(0,29,0)</f>
        <v>0.42708333333333326</v>
      </c>
    </row>
    <row r="41" spans="1:3" s="34" customFormat="1" ht="13.5" customHeight="1" thickBot="1">
      <c r="A41" s="69" t="s">
        <v>17</v>
      </c>
      <c r="B41" s="66" t="s">
        <v>10</v>
      </c>
      <c r="C41" s="33">
        <f>C40+TIME(0,75,0)</f>
        <v>0.4791666666666666</v>
      </c>
    </row>
    <row r="42" spans="1:3" s="34" customFormat="1" ht="13.5" customHeight="1" thickBot="1">
      <c r="A42" s="68"/>
      <c r="B42" s="67"/>
      <c r="C42" s="33">
        <f>+C41+TIME(0,30,0)</f>
        <v>0.4999999999999999</v>
      </c>
    </row>
    <row r="43" spans="1:3" ht="13.5" thickBot="1">
      <c r="A43" s="69" t="s">
        <v>16</v>
      </c>
      <c r="B43" s="66" t="s">
        <v>11</v>
      </c>
      <c r="C43" s="33">
        <f>C42+TIME(0,35,0)</f>
        <v>0.5243055555555555</v>
      </c>
    </row>
    <row r="44" spans="1:3" ht="13.5" thickBot="1">
      <c r="A44" s="67"/>
      <c r="B44" s="67"/>
      <c r="C44" s="33">
        <f>+C43+TIME(0,10,0)</f>
        <v>0.5312499999999999</v>
      </c>
    </row>
    <row r="45" spans="1:3" ht="13.5" thickBot="1">
      <c r="A45" s="69" t="s">
        <v>15</v>
      </c>
      <c r="B45" s="66" t="s">
        <v>11</v>
      </c>
      <c r="C45" s="33">
        <f>C44+TIME(0,60,0)</f>
        <v>0.5729166666666665</v>
      </c>
    </row>
    <row r="46" spans="1:3" ht="13.5" thickBot="1">
      <c r="A46" s="67"/>
      <c r="B46" s="67"/>
      <c r="C46" s="33">
        <f>+C45+TIME(0,10,0)</f>
        <v>0.5798611111111109</v>
      </c>
    </row>
    <row r="47" spans="1:3" ht="13.5" thickBot="1">
      <c r="A47" s="69" t="s">
        <v>14</v>
      </c>
      <c r="B47" s="66" t="s">
        <v>10</v>
      </c>
      <c r="C47" s="33">
        <f>C46+TIME(0,60,0)</f>
        <v>0.6215277777777776</v>
      </c>
    </row>
    <row r="48" spans="1:3" ht="13.5" thickBot="1">
      <c r="A48" s="53"/>
      <c r="B48" s="53"/>
      <c r="C48" s="33">
        <f>+C47+TIME(0,5,0)</f>
        <v>0.6249999999999998</v>
      </c>
    </row>
    <row r="50" spans="3:6" s="4" customFormat="1" ht="12.75">
      <c r="C50" s="24"/>
      <c r="F50" s="24"/>
    </row>
    <row r="51" spans="1:14" s="4" customFormat="1" ht="25.5" customHeight="1">
      <c r="A51" s="103" t="s">
        <v>19</v>
      </c>
      <c r="B51" s="103"/>
      <c r="C51" s="18">
        <v>40082</v>
      </c>
      <c r="D51" s="17"/>
      <c r="E51" s="17"/>
      <c r="F51" s="17"/>
      <c r="H51" s="26"/>
      <c r="I51" s="24"/>
      <c r="J51" s="24"/>
      <c r="K51" s="24"/>
      <c r="L51" s="27"/>
      <c r="M51" s="27"/>
      <c r="N51" s="27"/>
    </row>
    <row r="52" spans="1:11" s="4" customFormat="1" ht="12.75" customHeight="1">
      <c r="A52" s="63" t="s">
        <v>27</v>
      </c>
      <c r="B52" s="63"/>
      <c r="C52" s="63"/>
      <c r="D52" s="28"/>
      <c r="E52" s="28"/>
      <c r="F52" s="28"/>
      <c r="G52" s="28"/>
      <c r="H52" s="28"/>
      <c r="I52" s="28"/>
      <c r="J52" s="28"/>
      <c r="K52" s="28"/>
    </row>
    <row r="53" spans="1:3" s="4" customFormat="1" ht="12.75">
      <c r="A53" s="63"/>
      <c r="B53" s="63"/>
      <c r="C53" s="63"/>
    </row>
  </sheetData>
  <mergeCells count="48">
    <mergeCell ref="B17:B18"/>
    <mergeCell ref="B47:B48"/>
    <mergeCell ref="B11:B12"/>
    <mergeCell ref="B37:B38"/>
    <mergeCell ref="B39:B40"/>
    <mergeCell ref="A30:B30"/>
    <mergeCell ref="A31:B31"/>
    <mergeCell ref="B35:B36"/>
    <mergeCell ref="A35:A36"/>
    <mergeCell ref="B43:B44"/>
    <mergeCell ref="B45:B46"/>
    <mergeCell ref="A41:A42"/>
    <mergeCell ref="A37:A38"/>
    <mergeCell ref="A39:A40"/>
    <mergeCell ref="B41:B42"/>
    <mergeCell ref="A1:C1"/>
    <mergeCell ref="A11:A12"/>
    <mergeCell ref="A13:A14"/>
    <mergeCell ref="B21:B22"/>
    <mergeCell ref="A2:B2"/>
    <mergeCell ref="A3:B3"/>
    <mergeCell ref="A4:B4"/>
    <mergeCell ref="A7:B7"/>
    <mergeCell ref="B15:B16"/>
    <mergeCell ref="A15:A16"/>
    <mergeCell ref="A21:A22"/>
    <mergeCell ref="A47:A48"/>
    <mergeCell ref="A45:A46"/>
    <mergeCell ref="A43:A44"/>
    <mergeCell ref="A51:B51"/>
    <mergeCell ref="A52:C53"/>
    <mergeCell ref="A26:B26"/>
    <mergeCell ref="A5:B5"/>
    <mergeCell ref="A6:B6"/>
    <mergeCell ref="B13:B14"/>
    <mergeCell ref="A29:B29"/>
    <mergeCell ref="B9:B10"/>
    <mergeCell ref="A9:A10"/>
    <mergeCell ref="A17:A18"/>
    <mergeCell ref="A19:A20"/>
    <mergeCell ref="B19:B20"/>
    <mergeCell ref="A33:A34"/>
    <mergeCell ref="B33:B34"/>
    <mergeCell ref="A27:B27"/>
    <mergeCell ref="A25:C25"/>
    <mergeCell ref="A28:B28"/>
    <mergeCell ref="B23:B24"/>
    <mergeCell ref="A23:A24"/>
  </mergeCells>
  <hyperlinks>
    <hyperlink ref="A52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P47"/>
  <sheetViews>
    <sheetView workbookViewId="0" topLeftCell="A25">
      <selection activeCell="I44" sqref="I44"/>
    </sheetView>
  </sheetViews>
  <sheetFormatPr defaultColWidth="9.00390625" defaultRowHeight="12.75"/>
  <cols>
    <col min="1" max="1" width="16.00390625" style="5" bestFit="1" customWidth="1"/>
    <col min="2" max="2" width="12.875" style="5" bestFit="1" customWidth="1"/>
    <col min="3" max="6" width="17.375" style="37" customWidth="1"/>
    <col min="7" max="7" width="8.75390625" style="5" bestFit="1" customWidth="1"/>
    <col min="8" max="16384" width="12.00390625" style="5" customWidth="1"/>
  </cols>
  <sheetData>
    <row r="1" spans="1:9" s="30" customFormat="1" ht="18" customHeight="1" thickBot="1">
      <c r="A1" s="72" t="s">
        <v>70</v>
      </c>
      <c r="B1" s="73"/>
      <c r="C1" s="73"/>
      <c r="D1" s="73"/>
      <c r="E1" s="73"/>
      <c r="F1" s="74"/>
      <c r="G1" s="29"/>
      <c r="H1" s="29"/>
      <c r="I1" s="29"/>
    </row>
    <row r="2" spans="1:6" ht="13.5" thickBot="1">
      <c r="A2" s="64" t="s">
        <v>2</v>
      </c>
      <c r="B2" s="65"/>
      <c r="C2" s="70">
        <v>601</v>
      </c>
      <c r="D2" s="120"/>
      <c r="E2" s="120"/>
      <c r="F2" s="71"/>
    </row>
    <row r="3" spans="1:6" s="6" customFormat="1" ht="13.5" customHeight="1" thickBot="1">
      <c r="A3" s="64" t="s">
        <v>3</v>
      </c>
      <c r="B3" s="65"/>
      <c r="C3" s="15">
        <v>1</v>
      </c>
      <c r="D3" s="15">
        <v>2</v>
      </c>
      <c r="E3" s="15">
        <v>3</v>
      </c>
      <c r="F3" s="15">
        <v>4</v>
      </c>
    </row>
    <row r="4" spans="1:10" s="2" customFormat="1" ht="34.5" customHeight="1" thickBot="1">
      <c r="A4" s="64" t="s">
        <v>0</v>
      </c>
      <c r="B4" s="65"/>
      <c r="C4" s="31" t="s">
        <v>13</v>
      </c>
      <c r="D4" s="31" t="s">
        <v>13</v>
      </c>
      <c r="E4" s="31" t="s">
        <v>43</v>
      </c>
      <c r="F4" s="31" t="s">
        <v>71</v>
      </c>
      <c r="I4" s="32"/>
      <c r="J4" s="32"/>
    </row>
    <row r="5" spans="1:6" s="2" customFormat="1" ht="12" thickBot="1">
      <c r="A5" s="64" t="s">
        <v>1</v>
      </c>
      <c r="B5" s="65"/>
      <c r="C5" s="7"/>
      <c r="D5" s="7"/>
      <c r="E5" s="7"/>
      <c r="F5" s="7"/>
    </row>
    <row r="6" spans="1:6" s="6" customFormat="1" ht="13.5" customHeight="1" thickBot="1">
      <c r="A6" s="64" t="s">
        <v>4</v>
      </c>
      <c r="B6" s="65"/>
      <c r="C6" s="15">
        <v>1</v>
      </c>
      <c r="D6" s="15">
        <v>1</v>
      </c>
      <c r="E6" s="15">
        <v>1</v>
      </c>
      <c r="F6" s="15">
        <v>1</v>
      </c>
    </row>
    <row r="7" spans="1:6" s="6" customFormat="1" ht="13.5" customHeight="1" thickBot="1">
      <c r="A7" s="64" t="s">
        <v>12</v>
      </c>
      <c r="B7" s="65"/>
      <c r="C7" s="15" t="s">
        <v>23</v>
      </c>
      <c r="D7" s="15" t="s">
        <v>23</v>
      </c>
      <c r="E7" s="15" t="s">
        <v>23</v>
      </c>
      <c r="F7" s="15" t="s">
        <v>23</v>
      </c>
    </row>
    <row r="8" spans="1:6" s="6" customFormat="1" ht="12" thickBot="1">
      <c r="A8" s="9" t="s">
        <v>8</v>
      </c>
      <c r="B8" s="10" t="s">
        <v>9</v>
      </c>
      <c r="C8" s="15"/>
      <c r="D8" s="15"/>
      <c r="E8" s="15"/>
      <c r="F8" s="15"/>
    </row>
    <row r="9" spans="1:6" s="34" customFormat="1" ht="13.5" customHeight="1" thickBot="1">
      <c r="A9" s="68" t="s">
        <v>14</v>
      </c>
      <c r="B9" s="66" t="s">
        <v>10</v>
      </c>
      <c r="C9" s="33">
        <v>0.3055555555555555</v>
      </c>
      <c r="D9" s="33">
        <v>0.4236111111111111</v>
      </c>
      <c r="E9" s="33">
        <v>0.4930555555555556</v>
      </c>
      <c r="F9" s="33">
        <v>0.6597222222222222</v>
      </c>
    </row>
    <row r="10" spans="1:6" s="34" customFormat="1" ht="13.5" customHeight="1" thickBot="1">
      <c r="A10" s="67"/>
      <c r="B10" s="67"/>
      <c r="C10" s="33">
        <f>+C9+TIME(0,10,0)</f>
        <v>0.31249999999999994</v>
      </c>
      <c r="D10" s="33">
        <f>+D9+TIME(0,10,0)</f>
        <v>0.4305555555555555</v>
      </c>
      <c r="E10" s="33">
        <f>+E9+TIME(0,10,0)</f>
        <v>0.5</v>
      </c>
      <c r="F10" s="33">
        <f>+F9+TIME(0,10,0)</f>
        <v>0.6666666666666666</v>
      </c>
    </row>
    <row r="11" spans="1:6" s="34" customFormat="1" ht="12" thickBot="1">
      <c r="A11" s="69" t="s">
        <v>15</v>
      </c>
      <c r="B11" s="66" t="s">
        <v>11</v>
      </c>
      <c r="C11" s="33">
        <f>C10+TIME(0,60,0)</f>
        <v>0.35416666666666663</v>
      </c>
      <c r="D11" s="33">
        <f>D10+TIME(0,70,0)</f>
        <v>0.47916666666666663</v>
      </c>
      <c r="E11" s="33">
        <f>E10+TIME(0,70,0)</f>
        <v>0.5486111111111112</v>
      </c>
      <c r="F11" s="33">
        <f>F10+TIME(0,60,0)</f>
        <v>0.7083333333333333</v>
      </c>
    </row>
    <row r="12" spans="1:6" s="34" customFormat="1" ht="12" thickBot="1">
      <c r="A12" s="67"/>
      <c r="B12" s="67"/>
      <c r="C12" s="33">
        <f>+C11+TIME(0,10,0)</f>
        <v>0.36111111111111105</v>
      </c>
      <c r="D12" s="33">
        <f>+D11+TIME(0,10,0)</f>
        <v>0.48611111111111105</v>
      </c>
      <c r="E12" s="33">
        <f>+E11+TIME(0,10,0)</f>
        <v>0.5555555555555556</v>
      </c>
      <c r="F12" s="33">
        <f>+F11+TIME(0,2,0)</f>
        <v>0.7097222222222221</v>
      </c>
    </row>
    <row r="13" spans="1:6" s="34" customFormat="1" ht="12" thickBot="1">
      <c r="A13" s="69" t="s">
        <v>16</v>
      </c>
      <c r="B13" s="66" t="s">
        <v>11</v>
      </c>
      <c r="C13" s="33">
        <f>C12+TIME(0,62,0)</f>
        <v>0.4041666666666666</v>
      </c>
      <c r="D13" s="33">
        <f>D12+TIME(0,65,0)</f>
        <v>0.5312499999999999</v>
      </c>
      <c r="E13" s="33">
        <f>E12+TIME(0,65,0)</f>
        <v>0.6006944444444444</v>
      </c>
      <c r="F13" s="33">
        <f>F12+TIME(0,63,0)</f>
        <v>0.7534722222222221</v>
      </c>
    </row>
    <row r="14" spans="1:6" s="34" customFormat="1" ht="12" thickBot="1">
      <c r="A14" s="67"/>
      <c r="B14" s="67"/>
      <c r="C14" s="33">
        <f>+C13+TIME(0,10,0)</f>
        <v>0.41111111111111104</v>
      </c>
      <c r="D14" s="33">
        <f>+D13+TIME(0,10,0)</f>
        <v>0.5381944444444443</v>
      </c>
      <c r="E14" s="33">
        <f>+E13+TIME(0,10,0)</f>
        <v>0.6076388888888888</v>
      </c>
      <c r="F14" s="33">
        <f>+F13+TIME(0,10,0)</f>
        <v>0.7604166666666665</v>
      </c>
    </row>
    <row r="15" spans="1:6" s="34" customFormat="1" ht="12" thickBot="1">
      <c r="A15" s="69" t="s">
        <v>17</v>
      </c>
      <c r="B15" s="66" t="s">
        <v>10</v>
      </c>
      <c r="C15" s="33">
        <f>C14+TIME(0,32,0)</f>
        <v>0.43333333333333324</v>
      </c>
      <c r="D15" s="33">
        <f>D14+TIME(0,40,0)</f>
        <v>0.5659722222222221</v>
      </c>
      <c r="E15" s="33">
        <f>E14+TIME(0,40,0)</f>
        <v>0.6354166666666666</v>
      </c>
      <c r="F15" s="33">
        <f>F14+TIME(0,40,0)</f>
        <v>0.7881944444444443</v>
      </c>
    </row>
    <row r="16" spans="1:6" s="34" customFormat="1" ht="13.5" customHeight="1" thickBot="1">
      <c r="A16" s="68"/>
      <c r="B16" s="67"/>
      <c r="C16" s="33">
        <f>+C15+TIME(0,10,0)</f>
        <v>0.44027777777777766</v>
      </c>
      <c r="D16" s="33">
        <f>+D15+TIME(0,10,0)</f>
        <v>0.5729166666666665</v>
      </c>
      <c r="E16" s="33">
        <f>+E15+TIME(0,10,0)</f>
        <v>0.642361111111111</v>
      </c>
      <c r="F16" s="33">
        <f>+F15+TIME(0,10,0)</f>
        <v>0.7951388888888887</v>
      </c>
    </row>
    <row r="17" spans="1:6" s="34" customFormat="1" ht="13.5" customHeight="1" thickBot="1">
      <c r="A17" s="68"/>
      <c r="B17" s="66" t="s">
        <v>25</v>
      </c>
      <c r="C17" s="33">
        <f>C16+TIME(0,8,0)</f>
        <v>0.4458333333333332</v>
      </c>
      <c r="D17" s="33">
        <f>D16+TIME(0,10,0)</f>
        <v>0.5798611111111109</v>
      </c>
      <c r="E17" s="33">
        <f>E16+TIME(0,10,0)</f>
        <v>0.6493055555555555</v>
      </c>
      <c r="F17" s="33">
        <f>F16+TIME(0,10,0)</f>
        <v>0.8020833333333331</v>
      </c>
    </row>
    <row r="18" spans="1:6" s="34" customFormat="1" ht="13.5" customHeight="1" thickBot="1">
      <c r="A18" s="53"/>
      <c r="B18" s="67"/>
      <c r="C18" s="33">
        <f>+C17+TIME(0,8,0)</f>
        <v>0.45138888888888873</v>
      </c>
      <c r="D18" s="33">
        <f>+D17+TIME(0,10,0)</f>
        <v>0.5868055555555554</v>
      </c>
      <c r="E18" s="33">
        <f>+E17+TIME(0,10,0)</f>
        <v>0.6562499999999999</v>
      </c>
      <c r="F18" s="33">
        <f>+F17+TIME(0,10,0)</f>
        <v>0.8090277777777776</v>
      </c>
    </row>
    <row r="19" spans="1:6" s="34" customFormat="1" ht="13.5" customHeight="1" thickBot="1">
      <c r="A19" s="66" t="s">
        <v>5</v>
      </c>
      <c r="B19" s="66" t="s">
        <v>10</v>
      </c>
      <c r="C19" s="33">
        <f>C18+TIME(0,70,0)</f>
        <v>0.49999999999999983</v>
      </c>
      <c r="D19" s="33">
        <f>D18+TIME(0,80,0)</f>
        <v>0.6423611111111109</v>
      </c>
      <c r="E19" s="33">
        <f>E18+TIME(0,80,0)</f>
        <v>0.7118055555555555</v>
      </c>
      <c r="F19" s="33">
        <f>F18+TIME(0,88,0)</f>
        <v>0.8701388888888887</v>
      </c>
    </row>
    <row r="20" spans="1:6" s="34" customFormat="1" ht="13.5" customHeight="1" thickBot="1">
      <c r="A20" s="67"/>
      <c r="B20" s="67"/>
      <c r="C20" s="33">
        <f>+C19+TIME(0,5,0)</f>
        <v>0.5034722222222221</v>
      </c>
      <c r="D20" s="33">
        <f>+D19+TIME(0,45,0)</f>
        <v>0.6736111111111109</v>
      </c>
      <c r="E20" s="33">
        <f>+E19+TIME(0,45,0)</f>
        <v>0.7430555555555555</v>
      </c>
      <c r="F20" s="33">
        <f>+F19+TIME(0,5,0)</f>
        <v>0.8736111111111109</v>
      </c>
    </row>
    <row r="21" spans="1:9" s="30" customFormat="1" ht="18" customHeight="1" thickBot="1">
      <c r="A21" s="75" t="s">
        <v>47</v>
      </c>
      <c r="B21" s="76"/>
      <c r="C21" s="76"/>
      <c r="D21" s="76"/>
      <c r="E21" s="76"/>
      <c r="F21" s="77"/>
      <c r="G21" s="29"/>
      <c r="H21" s="29"/>
      <c r="I21" s="29"/>
    </row>
    <row r="22" spans="1:6" ht="13.5" thickBot="1">
      <c r="A22" s="64" t="s">
        <v>2</v>
      </c>
      <c r="B22" s="65"/>
      <c r="C22" s="70">
        <v>601</v>
      </c>
      <c r="D22" s="120"/>
      <c r="E22" s="120"/>
      <c r="F22" s="71"/>
    </row>
    <row r="23" spans="1:6" s="6" customFormat="1" ht="13.5" customHeight="1" thickBot="1">
      <c r="A23" s="64" t="s">
        <v>3</v>
      </c>
      <c r="B23" s="65"/>
      <c r="C23" s="15">
        <v>4</v>
      </c>
      <c r="D23" s="15">
        <v>1</v>
      </c>
      <c r="E23" s="15">
        <v>2</v>
      </c>
      <c r="F23" s="15">
        <v>3</v>
      </c>
    </row>
    <row r="24" spans="1:10" s="2" customFormat="1" ht="36" customHeight="1" thickBot="1">
      <c r="A24" s="64" t="s">
        <v>0</v>
      </c>
      <c r="B24" s="65"/>
      <c r="C24" s="31" t="s">
        <v>71</v>
      </c>
      <c r="D24" s="31" t="s">
        <v>13</v>
      </c>
      <c r="E24" s="31" t="s">
        <v>13</v>
      </c>
      <c r="F24" s="31" t="s">
        <v>43</v>
      </c>
      <c r="I24" s="32"/>
      <c r="J24" s="32"/>
    </row>
    <row r="25" spans="1:6" s="2" customFormat="1" ht="12" thickBot="1">
      <c r="A25" s="64" t="s">
        <v>1</v>
      </c>
      <c r="B25" s="65"/>
      <c r="C25" s="7"/>
      <c r="D25" s="7"/>
      <c r="E25" s="7"/>
      <c r="F25" s="7"/>
    </row>
    <row r="26" spans="1:6" s="6" customFormat="1" ht="13.5" customHeight="1" thickBot="1">
      <c r="A26" s="64" t="s">
        <v>4</v>
      </c>
      <c r="B26" s="65"/>
      <c r="C26" s="8">
        <v>1</v>
      </c>
      <c r="D26" s="8">
        <v>1</v>
      </c>
      <c r="E26" s="8">
        <v>1</v>
      </c>
      <c r="F26" s="8">
        <v>1</v>
      </c>
    </row>
    <row r="27" spans="1:6" s="6" customFormat="1" ht="13.5" customHeight="1" thickBot="1">
      <c r="A27" s="64" t="s">
        <v>12</v>
      </c>
      <c r="B27" s="65"/>
      <c r="C27" s="8" t="s">
        <v>23</v>
      </c>
      <c r="D27" s="8" t="s">
        <v>23</v>
      </c>
      <c r="E27" s="8" t="s">
        <v>23</v>
      </c>
      <c r="F27" s="8" t="s">
        <v>23</v>
      </c>
    </row>
    <row r="28" spans="1:6" s="6" customFormat="1" ht="12" thickBot="1">
      <c r="A28" s="9" t="s">
        <v>8</v>
      </c>
      <c r="B28" s="10" t="s">
        <v>9</v>
      </c>
      <c r="C28" s="8" t="s">
        <v>20</v>
      </c>
      <c r="D28" s="8" t="s">
        <v>20</v>
      </c>
      <c r="E28" s="8" t="s">
        <v>20</v>
      </c>
      <c r="F28" s="8" t="s">
        <v>20</v>
      </c>
    </row>
    <row r="29" spans="1:6" s="34" customFormat="1" ht="13.5" customHeight="1" thickBot="1">
      <c r="A29" s="69" t="s">
        <v>5</v>
      </c>
      <c r="B29" s="66" t="s">
        <v>10</v>
      </c>
      <c r="C29" s="33">
        <v>0.34722222222222227</v>
      </c>
      <c r="D29" s="33">
        <v>0.5833333333333334</v>
      </c>
      <c r="E29" s="33">
        <v>0.7118055555555555</v>
      </c>
      <c r="F29" s="33">
        <v>0.7569444444444445</v>
      </c>
    </row>
    <row r="30" spans="1:6" s="34" customFormat="1" ht="13.5" customHeight="1" thickBot="1">
      <c r="A30" s="67"/>
      <c r="B30" s="67"/>
      <c r="C30" s="33">
        <f>+C29+TIME(0,10,0)</f>
        <v>0.3541666666666667</v>
      </c>
      <c r="D30" s="33">
        <f>+D29+TIME(0,10,0)</f>
        <v>0.5902777777777778</v>
      </c>
      <c r="E30" s="33">
        <f>+E29+TIME(0,10,0)</f>
        <v>0.7187499999999999</v>
      </c>
      <c r="F30" s="33">
        <f>+F29+TIME(0,10,0)</f>
        <v>0.763888888888889</v>
      </c>
    </row>
    <row r="31" spans="1:6" s="34" customFormat="1" ht="13.5" customHeight="1" thickBot="1">
      <c r="A31" s="69" t="s">
        <v>17</v>
      </c>
      <c r="B31" s="66" t="s">
        <v>25</v>
      </c>
      <c r="C31" s="33">
        <f>C30+TIME(0,88,0)</f>
        <v>0.4152777777777778</v>
      </c>
      <c r="D31" s="33">
        <f>D30+TIME(0,102,0)</f>
        <v>0.6611111111111111</v>
      </c>
      <c r="E31" s="33">
        <f>E30+TIME(0,90,0)</f>
        <v>0.7812499999999999</v>
      </c>
      <c r="F31" s="33">
        <f>F30+TIME(0,80,0)</f>
        <v>0.8194444444444445</v>
      </c>
    </row>
    <row r="32" spans="1:6" s="34" customFormat="1" ht="13.5" customHeight="1" thickBot="1">
      <c r="A32" s="68"/>
      <c r="B32" s="67"/>
      <c r="C32" s="33">
        <f>+C31+TIME(0,12,0)</f>
        <v>0.42361111111111116</v>
      </c>
      <c r="D32" s="33">
        <f>+D31+TIME(0,10,0)</f>
        <v>0.6680555555555555</v>
      </c>
      <c r="E32" s="33">
        <f>+E31+TIME(0,10,0)</f>
        <v>0.7881944444444443</v>
      </c>
      <c r="F32" s="33">
        <f>+F31+TIME(0,10,0)</f>
        <v>0.826388888888889</v>
      </c>
    </row>
    <row r="33" spans="1:6" s="34" customFormat="1" ht="13.5" customHeight="1" thickBot="1">
      <c r="A33" s="68"/>
      <c r="B33" s="66" t="s">
        <v>10</v>
      </c>
      <c r="C33" s="33">
        <f>C32+TIME(0,10,0)</f>
        <v>0.4305555555555556</v>
      </c>
      <c r="D33" s="33">
        <f>D32+TIME(0,8,0)</f>
        <v>0.673611111111111</v>
      </c>
      <c r="E33" s="33">
        <f>E32+TIME(0,10,0)</f>
        <v>0.7951388888888887</v>
      </c>
      <c r="F33" s="33">
        <f>F32+TIME(0,10,0)</f>
        <v>0.8333333333333334</v>
      </c>
    </row>
    <row r="34" spans="1:6" s="34" customFormat="1" ht="13.5" customHeight="1" thickBot="1">
      <c r="A34" s="67"/>
      <c r="B34" s="67"/>
      <c r="C34" s="33">
        <f>+C33+TIME(0,10,0)</f>
        <v>0.4375</v>
      </c>
      <c r="D34" s="33">
        <f>+D33+TIME(0,10,0)</f>
        <v>0.6805555555555555</v>
      </c>
      <c r="E34" s="33">
        <f>+E33+TIME(0,10,0)</f>
        <v>0.8020833333333331</v>
      </c>
      <c r="F34" s="33">
        <f>+F33+TIME(0,10,0)</f>
        <v>0.8402777777777778</v>
      </c>
    </row>
    <row r="35" spans="1:6" ht="13.5" thickBot="1">
      <c r="A35" s="69" t="s">
        <v>16</v>
      </c>
      <c r="B35" s="66" t="s">
        <v>11</v>
      </c>
      <c r="C35" s="33">
        <f>C34+TIME(0,40,0)</f>
        <v>0.4652777777777778</v>
      </c>
      <c r="D35" s="33">
        <f>D34+TIME(0,32,0)</f>
        <v>0.7027777777777777</v>
      </c>
      <c r="E35" s="33">
        <f>E34+TIME(0,40,0)</f>
        <v>0.8298611111111109</v>
      </c>
      <c r="F35" s="33">
        <f>F34+TIME(0,40,0)</f>
        <v>0.8680555555555556</v>
      </c>
    </row>
    <row r="36" spans="1:6" ht="13.5" thickBot="1">
      <c r="A36" s="67"/>
      <c r="B36" s="67"/>
      <c r="C36" s="33">
        <f>+C35+TIME(0,5,0)</f>
        <v>0.46875</v>
      </c>
      <c r="D36" s="33">
        <f>+D35+TIME(0,10,0)</f>
        <v>0.7097222222222221</v>
      </c>
      <c r="E36" s="33">
        <f>+E35+TIME(0,10,0)</f>
        <v>0.8368055555555554</v>
      </c>
      <c r="F36" s="33">
        <f>+F35+TIME(0,10,0)</f>
        <v>0.875</v>
      </c>
    </row>
    <row r="37" spans="1:6" ht="13.5" thickBot="1">
      <c r="A37" s="69" t="s">
        <v>15</v>
      </c>
      <c r="B37" s="66" t="s">
        <v>11</v>
      </c>
      <c r="C37" s="33">
        <f>C36+TIME(0,60,0)</f>
        <v>0.5104166666666666</v>
      </c>
      <c r="D37" s="33">
        <f>D36+TIME(0,62,0)</f>
        <v>0.7527777777777777</v>
      </c>
      <c r="E37" s="33">
        <f>E36+TIME(0,65,0)</f>
        <v>0.8819444444444442</v>
      </c>
      <c r="F37" s="33">
        <f>F36+TIME(0,65,0)</f>
        <v>0.9201388888888888</v>
      </c>
    </row>
    <row r="38" spans="1:6" ht="13.5" thickBot="1">
      <c r="A38" s="67"/>
      <c r="B38" s="67"/>
      <c r="C38" s="33">
        <f>+C37+TIME(0,1,0)</f>
        <v>0.5111111111111111</v>
      </c>
      <c r="D38" s="33">
        <f>+D37+TIME(0,10,0)</f>
        <v>0.7597222222222221</v>
      </c>
      <c r="E38" s="33">
        <f>+E37+TIME(0,10,0)</f>
        <v>0.8888888888888886</v>
      </c>
      <c r="F38" s="33">
        <f>+F37+TIME(0,10,0)</f>
        <v>0.9270833333333333</v>
      </c>
    </row>
    <row r="39" spans="1:6" ht="13.5" thickBot="1">
      <c r="A39" s="69" t="s">
        <v>14</v>
      </c>
      <c r="B39" s="66" t="s">
        <v>10</v>
      </c>
      <c r="C39" s="33">
        <f>C38+TIME(0,60,0)</f>
        <v>0.5527777777777777</v>
      </c>
      <c r="D39" s="33">
        <f>D38+TIME(0,60,0)</f>
        <v>0.8013888888888887</v>
      </c>
      <c r="E39" s="33">
        <f>E38+TIME(0,70,0)</f>
        <v>0.9374999999999998</v>
      </c>
      <c r="F39" s="33">
        <f>F38+TIME(0,70,0)</f>
        <v>0.9756944444444444</v>
      </c>
    </row>
    <row r="40" spans="1:6" ht="13.5" thickBot="1">
      <c r="A40" s="53"/>
      <c r="B40" s="53"/>
      <c r="C40" s="33">
        <f>+C39+TIME(0,5,0)</f>
        <v>0.5562499999999999</v>
      </c>
      <c r="D40" s="33">
        <f>+D39+TIME(0,5,0)</f>
        <v>0.8048611111111109</v>
      </c>
      <c r="E40" s="33">
        <f>+E39+TIME(0,5,0)</f>
        <v>0.940972222222222</v>
      </c>
      <c r="F40" s="33">
        <f>+F39+TIME(0,5,0)</f>
        <v>0.9791666666666666</v>
      </c>
    </row>
    <row r="42" spans="3:9" s="4" customFormat="1" ht="12.75">
      <c r="C42" s="24"/>
      <c r="D42" s="24"/>
      <c r="E42" s="24"/>
      <c r="F42" s="24"/>
      <c r="I42" s="24"/>
    </row>
    <row r="43" spans="1:8" s="4" customFormat="1" ht="12.75">
      <c r="A43" s="121" t="s">
        <v>72</v>
      </c>
      <c r="B43" s="121"/>
      <c r="C43" s="121"/>
      <c r="D43" s="121"/>
      <c r="E43" s="121"/>
      <c r="F43" s="121"/>
      <c r="H43" s="24"/>
    </row>
    <row r="44" spans="3:8" s="4" customFormat="1" ht="12.75">
      <c r="C44" s="24"/>
      <c r="D44" s="24"/>
      <c r="E44" s="24"/>
      <c r="F44" s="24"/>
      <c r="H44" s="24"/>
    </row>
    <row r="45" spans="2:16" s="4" customFormat="1" ht="25.5" customHeight="1">
      <c r="B45" s="62" t="s">
        <v>19</v>
      </c>
      <c r="C45" s="62"/>
      <c r="D45" s="62"/>
      <c r="E45" s="18">
        <v>40082</v>
      </c>
      <c r="F45" s="17"/>
      <c r="G45" s="17"/>
      <c r="H45" s="17"/>
      <c r="J45" s="26"/>
      <c r="K45" s="24"/>
      <c r="L45" s="24"/>
      <c r="M45" s="24"/>
      <c r="N45" s="27"/>
      <c r="O45" s="27"/>
      <c r="P45" s="27"/>
    </row>
    <row r="46" spans="1:13" s="4" customFormat="1" ht="12.75" customHeight="1">
      <c r="A46" s="63" t="s">
        <v>27</v>
      </c>
      <c r="B46" s="63"/>
      <c r="C46" s="63"/>
      <c r="D46" s="63"/>
      <c r="E46" s="63"/>
      <c r="F46" s="63"/>
      <c r="G46" s="28"/>
      <c r="H46" s="28"/>
      <c r="I46" s="28"/>
      <c r="J46" s="28"/>
      <c r="K46" s="28"/>
      <c r="L46" s="28"/>
      <c r="M46" s="28"/>
    </row>
    <row r="47" spans="1:6" s="4" customFormat="1" ht="12.75">
      <c r="A47" s="63"/>
      <c r="B47" s="63"/>
      <c r="C47" s="63"/>
      <c r="D47" s="63"/>
      <c r="E47" s="63"/>
      <c r="F47" s="63"/>
    </row>
  </sheetData>
  <mergeCells count="41">
    <mergeCell ref="B19:B20"/>
    <mergeCell ref="B45:D45"/>
    <mergeCell ref="A46:F47"/>
    <mergeCell ref="A43:F43"/>
    <mergeCell ref="A1:F1"/>
    <mergeCell ref="A11:A12"/>
    <mergeCell ref="A13:A14"/>
    <mergeCell ref="C2:F2"/>
    <mergeCell ref="B9:B10"/>
    <mergeCell ref="A9:A10"/>
    <mergeCell ref="A29:A30"/>
    <mergeCell ref="A39:A40"/>
    <mergeCell ref="A37:A38"/>
    <mergeCell ref="A35:A36"/>
    <mergeCell ref="B31:B32"/>
    <mergeCell ref="B33:B34"/>
    <mergeCell ref="B35:B36"/>
    <mergeCell ref="A31:A34"/>
    <mergeCell ref="A6:B6"/>
    <mergeCell ref="A7:B7"/>
    <mergeCell ref="B15:B16"/>
    <mergeCell ref="C22:F22"/>
    <mergeCell ref="A26:B26"/>
    <mergeCell ref="A27:B27"/>
    <mergeCell ref="A24:B24"/>
    <mergeCell ref="A25:B25"/>
    <mergeCell ref="A19:A20"/>
    <mergeCell ref="A2:B2"/>
    <mergeCell ref="A3:B3"/>
    <mergeCell ref="A4:B4"/>
    <mergeCell ref="A5:B5"/>
    <mergeCell ref="B39:B40"/>
    <mergeCell ref="B11:B12"/>
    <mergeCell ref="B37:B38"/>
    <mergeCell ref="B13:B14"/>
    <mergeCell ref="A21:F21"/>
    <mergeCell ref="A15:A18"/>
    <mergeCell ref="A22:B22"/>
    <mergeCell ref="A23:B23"/>
    <mergeCell ref="B29:B30"/>
    <mergeCell ref="B17:B18"/>
  </mergeCells>
  <hyperlinks>
    <hyperlink ref="A46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N50"/>
  <sheetViews>
    <sheetView tabSelected="1" workbookViewId="0" topLeftCell="A10">
      <selection activeCell="C18" sqref="C18"/>
    </sheetView>
  </sheetViews>
  <sheetFormatPr defaultColWidth="9.00390625" defaultRowHeight="12.75"/>
  <cols>
    <col min="1" max="1" width="25.625" style="5" customWidth="1"/>
    <col min="2" max="2" width="9.125" style="5" bestFit="1" customWidth="1"/>
    <col min="3" max="3" width="24.25390625" style="37" customWidth="1"/>
    <col min="4" max="4" width="26.125" style="24" customWidth="1"/>
    <col min="5" max="16384" width="12.00390625" style="5" customWidth="1"/>
  </cols>
  <sheetData>
    <row r="1" spans="1:7" s="30" customFormat="1" ht="18" customHeight="1" thickBot="1">
      <c r="A1" s="72" t="s">
        <v>65</v>
      </c>
      <c r="B1" s="73"/>
      <c r="C1" s="73"/>
      <c r="D1" s="74"/>
      <c r="E1" s="29"/>
      <c r="F1" s="29"/>
      <c r="G1" s="29"/>
    </row>
    <row r="2" spans="1:4" ht="13.5" thickBot="1">
      <c r="A2" s="64" t="s">
        <v>2</v>
      </c>
      <c r="B2" s="65"/>
      <c r="C2" s="70">
        <v>603</v>
      </c>
      <c r="D2" s="71"/>
    </row>
    <row r="3" spans="1:4" s="6" customFormat="1" ht="13.5" customHeight="1" thickBot="1">
      <c r="A3" s="64" t="s">
        <v>3</v>
      </c>
      <c r="B3" s="65"/>
      <c r="C3" s="15">
        <v>2</v>
      </c>
      <c r="D3" s="15">
        <v>1</v>
      </c>
    </row>
    <row r="4" spans="1:8" s="2" customFormat="1" ht="34.5" customHeight="1" thickBot="1">
      <c r="A4" s="64" t="s">
        <v>0</v>
      </c>
      <c r="B4" s="65"/>
      <c r="C4" s="31" t="s">
        <v>43</v>
      </c>
      <c r="D4" s="31" t="s">
        <v>66</v>
      </c>
      <c r="G4" s="32"/>
      <c r="H4" s="32"/>
    </row>
    <row r="5" spans="1:4" s="2" customFormat="1" ht="12" thickBot="1">
      <c r="A5" s="64" t="s">
        <v>1</v>
      </c>
      <c r="B5" s="65"/>
      <c r="C5" s="7">
        <v>39473</v>
      </c>
      <c r="D5" s="7">
        <v>39473</v>
      </c>
    </row>
    <row r="6" spans="1:4" s="6" customFormat="1" ht="13.5" customHeight="1" thickBot="1">
      <c r="A6" s="64" t="s">
        <v>4</v>
      </c>
      <c r="B6" s="65"/>
      <c r="C6" s="15">
        <v>1</v>
      </c>
      <c r="D6" s="8">
        <v>1</v>
      </c>
    </row>
    <row r="7" spans="1:4" s="6" customFormat="1" ht="13.5" customHeight="1" thickBot="1">
      <c r="A7" s="64" t="s">
        <v>12</v>
      </c>
      <c r="B7" s="65"/>
      <c r="C7" s="15" t="s">
        <v>23</v>
      </c>
      <c r="D7" s="8" t="s">
        <v>48</v>
      </c>
    </row>
    <row r="8" spans="1:4" s="6" customFormat="1" ht="12" thickBot="1">
      <c r="A8" s="9" t="s">
        <v>8</v>
      </c>
      <c r="B8" s="10" t="s">
        <v>9</v>
      </c>
      <c r="C8" s="15"/>
      <c r="D8" s="8" t="s">
        <v>20</v>
      </c>
    </row>
    <row r="9" spans="1:4" s="34" customFormat="1" ht="12" thickBot="1">
      <c r="A9" s="66" t="s">
        <v>14</v>
      </c>
      <c r="B9" s="66" t="s">
        <v>10</v>
      </c>
      <c r="C9" s="48">
        <v>0.2951388888888889</v>
      </c>
      <c r="D9" s="36">
        <v>0.638888888888889</v>
      </c>
    </row>
    <row r="10" spans="1:4" s="34" customFormat="1" ht="12" thickBot="1">
      <c r="A10" s="67"/>
      <c r="B10" s="67"/>
      <c r="C10" s="36">
        <f>+C9+TIME(0,10,0)</f>
        <v>0.3020833333333333</v>
      </c>
      <c r="D10" s="36">
        <f>+D9+TIME(0,10,0)</f>
        <v>0.6458333333333334</v>
      </c>
    </row>
    <row r="11" spans="1:4" s="34" customFormat="1" ht="12" thickBot="1">
      <c r="A11" s="69" t="s">
        <v>35</v>
      </c>
      <c r="B11" s="66"/>
      <c r="C11" s="33">
        <f>C10+TIME(0,29,0)</f>
        <v>0.3222222222222222</v>
      </c>
      <c r="D11" s="33">
        <f>D10+TIME(0,29,0)</f>
        <v>0.6659722222222223</v>
      </c>
    </row>
    <row r="12" spans="1:4" s="34" customFormat="1" ht="12" thickBot="1">
      <c r="A12" s="67"/>
      <c r="B12" s="67"/>
      <c r="C12" s="33">
        <f>+C11+TIME(0,1,0)</f>
        <v>0.32291666666666663</v>
      </c>
      <c r="D12" s="33">
        <f>+D11+TIME(0,1,0)</f>
        <v>0.6666666666666667</v>
      </c>
    </row>
    <row r="13" spans="1:4" s="34" customFormat="1" ht="12" thickBot="1">
      <c r="A13" s="69" t="s">
        <v>39</v>
      </c>
      <c r="B13" s="66" t="s">
        <v>11</v>
      </c>
      <c r="C13" s="33">
        <f>+C12+TIME(0,40,0)</f>
        <v>0.3506944444444444</v>
      </c>
      <c r="D13" s="33">
        <f>+D12+TIME(0,40,0)</f>
        <v>0.6944444444444445</v>
      </c>
    </row>
    <row r="14" spans="1:4" s="34" customFormat="1" ht="12" thickBot="1">
      <c r="A14" s="67"/>
      <c r="B14" s="67"/>
      <c r="C14" s="33">
        <f>+C13+TIME(0,5,0)</f>
        <v>0.35416666666666663</v>
      </c>
      <c r="D14" s="33">
        <f>+D13+TIME(0,10,0)</f>
        <v>0.701388888888889</v>
      </c>
    </row>
    <row r="15" spans="1:4" s="34" customFormat="1" ht="12" thickBot="1">
      <c r="A15" s="69" t="s">
        <v>36</v>
      </c>
      <c r="B15" s="66" t="s">
        <v>11</v>
      </c>
      <c r="C15" s="60"/>
      <c r="D15" s="33">
        <f>+D14+TIME(0,50,0)</f>
        <v>0.7361111111111112</v>
      </c>
    </row>
    <row r="16" spans="1:4" s="34" customFormat="1" ht="12" thickBot="1">
      <c r="A16" s="67"/>
      <c r="B16" s="67"/>
      <c r="C16" s="60"/>
      <c r="D16" s="33">
        <f>+D15+TIME(0,10,0)</f>
        <v>0.7430555555555556</v>
      </c>
    </row>
    <row r="17" spans="1:4" s="34" customFormat="1" ht="12" thickBot="1">
      <c r="A17" s="69" t="s">
        <v>54</v>
      </c>
      <c r="B17" s="66" t="s">
        <v>11</v>
      </c>
      <c r="C17" s="33">
        <f>C14+TIME(2,10,0)</f>
        <v>0.4444444444444444</v>
      </c>
      <c r="D17" s="33">
        <f>+D16+TIME(0,85,0)</f>
        <v>0.8020833333333334</v>
      </c>
    </row>
    <row r="18" spans="1:4" s="34" customFormat="1" ht="12" thickBot="1">
      <c r="A18" s="53"/>
      <c r="B18" s="67"/>
      <c r="C18" s="33">
        <f>+C17+TIME(0,10,0)</f>
        <v>0.45138888888888884</v>
      </c>
      <c r="D18" s="33">
        <f>+D17+TIME(0,10,0)</f>
        <v>0.8090277777777778</v>
      </c>
    </row>
    <row r="19" spans="1:4" s="34" customFormat="1" ht="13.5" customHeight="1" thickBot="1">
      <c r="A19" s="66" t="s">
        <v>67</v>
      </c>
      <c r="B19" s="66"/>
      <c r="C19" s="60"/>
      <c r="D19" s="33">
        <f>D18+TIME(0,90,0)</f>
        <v>0.8715277777777778</v>
      </c>
    </row>
    <row r="20" spans="1:4" s="34" customFormat="1" ht="13.5" customHeight="1" thickBot="1">
      <c r="A20" s="67"/>
      <c r="B20" s="67"/>
      <c r="C20" s="60"/>
      <c r="D20" s="33">
        <f>+D19+TIME(0,5,0)</f>
        <v>0.875</v>
      </c>
    </row>
    <row r="21" spans="1:4" s="34" customFormat="1" ht="12" thickBot="1">
      <c r="A21" s="69" t="s">
        <v>68</v>
      </c>
      <c r="B21" s="66" t="s">
        <v>11</v>
      </c>
      <c r="C21" s="33">
        <f>+C18+TIME(0,110,0)</f>
        <v>0.5277777777777777</v>
      </c>
      <c r="D21" s="33">
        <f>D20+TIME(0,35,0)</f>
        <v>0.8993055555555556</v>
      </c>
    </row>
    <row r="22" spans="1:4" s="34" customFormat="1" ht="12" thickBot="1">
      <c r="A22" s="68"/>
      <c r="B22" s="68"/>
      <c r="C22" s="61">
        <f>+C21+TIME(0,5,0)</f>
        <v>0.5312499999999999</v>
      </c>
      <c r="D22" s="61">
        <f>+D21+TIME(0,5,0)</f>
        <v>0.9027777777777778</v>
      </c>
    </row>
    <row r="23" spans="1:7" s="30" customFormat="1" ht="18" customHeight="1" thickBot="1">
      <c r="A23" s="72" t="s">
        <v>69</v>
      </c>
      <c r="B23" s="73"/>
      <c r="C23" s="73"/>
      <c r="D23" s="74"/>
      <c r="E23" s="29"/>
      <c r="F23" s="29"/>
      <c r="G23" s="29"/>
    </row>
    <row r="24" spans="1:4" ht="13.5" thickBot="1">
      <c r="A24" s="64" t="s">
        <v>2</v>
      </c>
      <c r="B24" s="65"/>
      <c r="C24" s="70">
        <v>603</v>
      </c>
      <c r="D24" s="71"/>
    </row>
    <row r="25" spans="1:4" s="6" customFormat="1" ht="13.5" customHeight="1" thickBot="1">
      <c r="A25" s="64" t="s">
        <v>3</v>
      </c>
      <c r="B25" s="65"/>
      <c r="C25" s="54">
        <v>1</v>
      </c>
      <c r="D25" s="15">
        <v>2</v>
      </c>
    </row>
    <row r="26" spans="1:8" s="2" customFormat="1" ht="36" customHeight="1" thickBot="1">
      <c r="A26" s="64" t="s">
        <v>0</v>
      </c>
      <c r="B26" s="65"/>
      <c r="C26" s="59" t="s">
        <v>66</v>
      </c>
      <c r="D26" s="31" t="s">
        <v>43</v>
      </c>
      <c r="G26" s="32"/>
      <c r="H26" s="32"/>
    </row>
    <row r="27" spans="1:4" s="2" customFormat="1" ht="12" thickBot="1">
      <c r="A27" s="64" t="s">
        <v>1</v>
      </c>
      <c r="B27" s="65"/>
      <c r="C27" s="7">
        <v>39473</v>
      </c>
      <c r="D27" s="7">
        <v>39473</v>
      </c>
    </row>
    <row r="28" spans="1:4" s="6" customFormat="1" ht="13.5" customHeight="1" thickBot="1">
      <c r="A28" s="64" t="s">
        <v>4</v>
      </c>
      <c r="B28" s="65"/>
      <c r="C28" s="8">
        <v>1</v>
      </c>
      <c r="D28" s="15">
        <v>1</v>
      </c>
    </row>
    <row r="29" spans="1:4" s="6" customFormat="1" ht="13.5" customHeight="1" thickBot="1">
      <c r="A29" s="64" t="s">
        <v>12</v>
      </c>
      <c r="B29" s="65"/>
      <c r="C29" s="55" t="s">
        <v>48</v>
      </c>
      <c r="D29" s="15" t="s">
        <v>23</v>
      </c>
    </row>
    <row r="30" spans="1:4" s="6" customFormat="1" ht="12" thickBot="1">
      <c r="A30" s="9" t="s">
        <v>8</v>
      </c>
      <c r="B30" s="10" t="s">
        <v>9</v>
      </c>
      <c r="C30" s="55" t="s">
        <v>20</v>
      </c>
      <c r="D30" s="15"/>
    </row>
    <row r="31" spans="1:4" s="34" customFormat="1" ht="11.25">
      <c r="A31" s="66" t="s">
        <v>68</v>
      </c>
      <c r="B31" s="66" t="s">
        <v>11</v>
      </c>
      <c r="C31" s="35">
        <v>0.2569444444444445</v>
      </c>
      <c r="D31" s="47">
        <v>0.5868055555555556</v>
      </c>
    </row>
    <row r="32" spans="1:4" s="34" customFormat="1" ht="13.5" customHeight="1" thickBot="1">
      <c r="A32" s="67"/>
      <c r="B32" s="67"/>
      <c r="C32" s="36">
        <f>+C31+TIME(0,10,0)</f>
        <v>0.2638888888888889</v>
      </c>
      <c r="D32" s="33">
        <f>+D31+TIME(0,10,0)</f>
        <v>0.59375</v>
      </c>
    </row>
    <row r="33" spans="1:4" s="34" customFormat="1" ht="13.5" customHeight="1" thickBot="1">
      <c r="A33" s="69" t="s">
        <v>67</v>
      </c>
      <c r="B33" s="66"/>
      <c r="C33" s="33">
        <f>C32+TIME(0,35,0)</f>
        <v>0.2881944444444445</v>
      </c>
      <c r="D33" s="60"/>
    </row>
    <row r="34" spans="1:4" s="34" customFormat="1" ht="13.5" customHeight="1" thickBot="1">
      <c r="A34" s="67"/>
      <c r="B34" s="67"/>
      <c r="C34" s="33">
        <f>+C33+TIME(0,5,0)</f>
        <v>0.2916666666666667</v>
      </c>
      <c r="D34" s="60"/>
    </row>
    <row r="35" spans="1:4" s="34" customFormat="1" ht="13.5" customHeight="1" thickBot="1">
      <c r="A35" s="69" t="s">
        <v>54</v>
      </c>
      <c r="B35" s="66" t="s">
        <v>11</v>
      </c>
      <c r="C35" s="33">
        <f>C34+TIME(0,90,0)</f>
        <v>0.3541666666666667</v>
      </c>
      <c r="D35" s="33">
        <f>+D32+TIME(0,110,0)</f>
        <v>0.6701388888888888</v>
      </c>
    </row>
    <row r="36" spans="1:4" s="34" customFormat="1" ht="13.5" customHeight="1" thickBot="1">
      <c r="A36" s="67"/>
      <c r="B36" s="67"/>
      <c r="C36" s="33">
        <f>+C35+TIME(0,30,0)</f>
        <v>0.375</v>
      </c>
      <c r="D36" s="33">
        <f>+D35+TIME(0,5,0)</f>
        <v>0.673611111111111</v>
      </c>
    </row>
    <row r="37" spans="1:4" s="34" customFormat="1" ht="13.5" customHeight="1" thickBot="1">
      <c r="A37" s="69" t="s">
        <v>36</v>
      </c>
      <c r="B37" s="66" t="s">
        <v>11</v>
      </c>
      <c r="C37" s="33">
        <f>C36+TIME(0,85,0)</f>
        <v>0.4340277777777778</v>
      </c>
      <c r="D37" s="60"/>
    </row>
    <row r="38" spans="1:4" s="34" customFormat="1" ht="13.5" customHeight="1" thickBot="1">
      <c r="A38" s="67"/>
      <c r="B38" s="67"/>
      <c r="C38" s="33">
        <f>+C37+TIME(0,10,0)</f>
        <v>0.4409722222222222</v>
      </c>
      <c r="D38" s="60"/>
    </row>
    <row r="39" spans="1:4" ht="13.5" thickBot="1">
      <c r="A39" s="69" t="s">
        <v>39</v>
      </c>
      <c r="B39" s="66" t="s">
        <v>11</v>
      </c>
      <c r="C39" s="33">
        <f>C38+TIME(0,50,0)</f>
        <v>0.4756944444444444</v>
      </c>
      <c r="D39" s="33">
        <f>+D36+TIME(1,10,0)</f>
        <v>0.7222222222222222</v>
      </c>
    </row>
    <row r="40" spans="1:4" ht="13.5" thickBot="1">
      <c r="A40" s="67"/>
      <c r="B40" s="67"/>
      <c r="C40" s="33">
        <f>+C39+TIME(0,10,0)</f>
        <v>0.48263888888888884</v>
      </c>
      <c r="D40" s="33">
        <f>+D39+TIME(0,10,0)</f>
        <v>0.7291666666666666</v>
      </c>
    </row>
    <row r="41" spans="1:4" ht="13.5" thickBot="1">
      <c r="A41" s="69" t="s">
        <v>35</v>
      </c>
      <c r="B41" s="66"/>
      <c r="C41" s="33">
        <f>C40+TIME(0,40,0)</f>
        <v>0.5104166666666666</v>
      </c>
      <c r="D41" s="33">
        <f>+D40+TIME(0,40,0)</f>
        <v>0.7569444444444444</v>
      </c>
    </row>
    <row r="42" spans="1:4" ht="13.5" thickBot="1">
      <c r="A42" s="67"/>
      <c r="B42" s="67"/>
      <c r="C42" s="33">
        <f>+C41+TIME(0,1,0)</f>
        <v>0.5111111111111111</v>
      </c>
      <c r="D42" s="33">
        <f>+D41+TIME(0,1,0)</f>
        <v>0.7576388888888889</v>
      </c>
    </row>
    <row r="43" spans="1:4" ht="13.5" thickBot="1">
      <c r="A43" s="69" t="s">
        <v>14</v>
      </c>
      <c r="B43" s="66" t="s">
        <v>10</v>
      </c>
      <c r="C43" s="33">
        <f>C42+TIME(0,29,0)</f>
        <v>0.53125</v>
      </c>
      <c r="D43" s="33">
        <f>+D42+TIME(0,29,0)</f>
        <v>0.7777777777777778</v>
      </c>
    </row>
    <row r="44" spans="1:4" ht="13.5" thickBot="1">
      <c r="A44" s="67"/>
      <c r="B44" s="67"/>
      <c r="C44" s="33">
        <f>+C43+TIME(0,5,0)</f>
        <v>0.5347222222222222</v>
      </c>
      <c r="D44" s="33">
        <f>+D43+TIME(0,5,0)</f>
        <v>0.78125</v>
      </c>
    </row>
    <row r="46" spans="1:7" s="50" customFormat="1" ht="26.25" customHeight="1">
      <c r="A46" s="124" t="s">
        <v>78</v>
      </c>
      <c r="B46" s="124"/>
      <c r="C46" s="124"/>
      <c r="D46" s="124"/>
      <c r="G46" s="49"/>
    </row>
    <row r="47" spans="3:7" s="4" customFormat="1" ht="12.75">
      <c r="C47" s="24"/>
      <c r="D47" s="24"/>
      <c r="G47" s="24"/>
    </row>
    <row r="48" spans="1:14" s="4" customFormat="1" ht="25.5" customHeight="1">
      <c r="A48" s="62" t="s">
        <v>19</v>
      </c>
      <c r="B48" s="62"/>
      <c r="C48" s="62"/>
      <c r="D48" s="18">
        <v>40082</v>
      </c>
      <c r="E48" s="18"/>
      <c r="F48" s="17"/>
      <c r="G48" s="17"/>
      <c r="H48" s="26"/>
      <c r="I48" s="24"/>
      <c r="J48" s="24"/>
      <c r="K48" s="24"/>
      <c r="L48" s="27"/>
      <c r="M48" s="27"/>
      <c r="N48" s="27"/>
    </row>
    <row r="49" spans="1:11" s="4" customFormat="1" ht="12.75" customHeight="1">
      <c r="A49" s="63" t="s">
        <v>27</v>
      </c>
      <c r="B49" s="63"/>
      <c r="C49" s="63"/>
      <c r="D49" s="63"/>
      <c r="E49" s="28"/>
      <c r="F49" s="28"/>
      <c r="G49" s="28"/>
      <c r="H49" s="28"/>
      <c r="I49" s="28"/>
      <c r="J49" s="28"/>
      <c r="K49" s="28"/>
    </row>
    <row r="50" spans="1:5" s="4" customFormat="1" ht="12.75">
      <c r="A50" s="63"/>
      <c r="B50" s="63"/>
      <c r="C50" s="63"/>
      <c r="D50" s="63"/>
      <c r="E50" s="28"/>
    </row>
  </sheetData>
  <mergeCells count="47">
    <mergeCell ref="A46:D46"/>
    <mergeCell ref="A24:B24"/>
    <mergeCell ref="A28:B28"/>
    <mergeCell ref="A29:B29"/>
    <mergeCell ref="A26:B26"/>
    <mergeCell ref="A27:B27"/>
    <mergeCell ref="A15:A16"/>
    <mergeCell ref="A17:A18"/>
    <mergeCell ref="A19:A20"/>
    <mergeCell ref="A21:A22"/>
    <mergeCell ref="C24:D24"/>
    <mergeCell ref="A25:B25"/>
    <mergeCell ref="A1:D1"/>
    <mergeCell ref="A9:A10"/>
    <mergeCell ref="A11:A12"/>
    <mergeCell ref="A13:A14"/>
    <mergeCell ref="B13:B14"/>
    <mergeCell ref="A23:D23"/>
    <mergeCell ref="A2:B2"/>
    <mergeCell ref="C2:D2"/>
    <mergeCell ref="A43:A44"/>
    <mergeCell ref="A41:A42"/>
    <mergeCell ref="A39:A40"/>
    <mergeCell ref="A35:A36"/>
    <mergeCell ref="A37:A38"/>
    <mergeCell ref="B31:B32"/>
    <mergeCell ref="B33:B34"/>
    <mergeCell ref="A31:A32"/>
    <mergeCell ref="A33:A34"/>
    <mergeCell ref="B35:B36"/>
    <mergeCell ref="B37:B38"/>
    <mergeCell ref="B39:B40"/>
    <mergeCell ref="B41:B42"/>
    <mergeCell ref="A3:B3"/>
    <mergeCell ref="A4:B4"/>
    <mergeCell ref="A5:B5"/>
    <mergeCell ref="A6:B6"/>
    <mergeCell ref="A48:C48"/>
    <mergeCell ref="A49:D50"/>
    <mergeCell ref="A7:B7"/>
    <mergeCell ref="B15:B16"/>
    <mergeCell ref="B17:B18"/>
    <mergeCell ref="B19:B20"/>
    <mergeCell ref="B21:B22"/>
    <mergeCell ref="B43:B44"/>
    <mergeCell ref="B9:B10"/>
    <mergeCell ref="B11:B12"/>
  </mergeCells>
  <hyperlinks>
    <hyperlink ref="A49" r:id="rId1" display="mailto:mopt82@mail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56"/>
  <sheetViews>
    <sheetView workbookViewId="0" topLeftCell="A13">
      <selection activeCell="E35" sqref="E35"/>
    </sheetView>
  </sheetViews>
  <sheetFormatPr defaultColWidth="9.00390625" defaultRowHeight="12.75"/>
  <cols>
    <col min="1" max="1" width="16.00390625" style="5" bestFit="1" customWidth="1"/>
    <col min="2" max="2" width="16.875" style="5" bestFit="1" customWidth="1"/>
    <col min="3" max="3" width="22.00390625" style="37" bestFit="1" customWidth="1"/>
    <col min="4" max="16384" width="12.00390625" style="5" customWidth="1"/>
  </cols>
  <sheetData>
    <row r="1" spans="1:6" s="30" customFormat="1" ht="18" customHeight="1" thickBot="1">
      <c r="A1" s="72" t="s">
        <v>42</v>
      </c>
      <c r="B1" s="73"/>
      <c r="C1" s="74"/>
      <c r="D1" s="29"/>
      <c r="E1" s="29"/>
      <c r="F1" s="29"/>
    </row>
    <row r="2" spans="1:3" ht="13.5" thickBot="1">
      <c r="A2" s="64" t="s">
        <v>2</v>
      </c>
      <c r="B2" s="65"/>
      <c r="C2" s="15">
        <v>604</v>
      </c>
    </row>
    <row r="3" spans="1:3" s="6" customFormat="1" ht="13.5" customHeight="1" thickBot="1">
      <c r="A3" s="64" t="s">
        <v>3</v>
      </c>
      <c r="B3" s="65"/>
      <c r="C3" s="15">
        <v>1</v>
      </c>
    </row>
    <row r="4" spans="1:7" s="2" customFormat="1" ht="34.5" customHeight="1" thickBot="1">
      <c r="A4" s="64" t="s">
        <v>0</v>
      </c>
      <c r="B4" s="65"/>
      <c r="C4" s="31" t="s">
        <v>43</v>
      </c>
      <c r="F4" s="32"/>
      <c r="G4" s="32"/>
    </row>
    <row r="5" spans="1:3" s="2" customFormat="1" ht="12" thickBot="1">
      <c r="A5" s="64" t="s">
        <v>1</v>
      </c>
      <c r="B5" s="65"/>
      <c r="C5" s="7"/>
    </row>
    <row r="6" spans="1:3" s="6" customFormat="1" ht="13.5" customHeight="1" thickBot="1">
      <c r="A6" s="64" t="s">
        <v>4</v>
      </c>
      <c r="B6" s="65"/>
      <c r="C6" s="15">
        <v>1</v>
      </c>
    </row>
    <row r="7" spans="1:3" s="6" customFormat="1" ht="13.5" customHeight="1" thickBot="1">
      <c r="A7" s="64" t="s">
        <v>12</v>
      </c>
      <c r="B7" s="65"/>
      <c r="C7" s="15" t="s">
        <v>23</v>
      </c>
    </row>
    <row r="8" spans="1:3" s="6" customFormat="1" ht="12" thickBot="1">
      <c r="A8" s="9" t="s">
        <v>8</v>
      </c>
      <c r="B8" s="10" t="s">
        <v>9</v>
      </c>
      <c r="C8" s="15"/>
    </row>
    <row r="9" spans="1:3" s="34" customFormat="1" ht="12" thickBot="1">
      <c r="A9" s="66" t="s">
        <v>14</v>
      </c>
      <c r="B9" s="66" t="s">
        <v>44</v>
      </c>
      <c r="C9" s="48">
        <v>0.2569444444444445</v>
      </c>
    </row>
    <row r="10" spans="1:3" s="34" customFormat="1" ht="13.5" customHeight="1" thickBot="1">
      <c r="A10" s="68"/>
      <c r="B10" s="67"/>
      <c r="C10" s="36">
        <f>+C9+TIME(0,5,0)</f>
        <v>0.2604166666666667</v>
      </c>
    </row>
    <row r="11" spans="1:3" s="34" customFormat="1" ht="13.5" customHeight="1" thickBot="1">
      <c r="A11" s="68"/>
      <c r="B11" s="66" t="s">
        <v>10</v>
      </c>
      <c r="C11" s="33">
        <f>C10+TIME(0,10,0)</f>
        <v>0.2673611111111111</v>
      </c>
    </row>
    <row r="12" spans="1:3" s="34" customFormat="1" ht="13.5" customHeight="1" thickBot="1">
      <c r="A12" s="67"/>
      <c r="B12" s="67"/>
      <c r="C12" s="33">
        <f>+C11+TIME(0,5,0)</f>
        <v>0.2708333333333333</v>
      </c>
    </row>
    <row r="13" spans="1:3" s="34" customFormat="1" ht="12" thickBot="1">
      <c r="A13" s="69" t="s">
        <v>15</v>
      </c>
      <c r="B13" s="66" t="s">
        <v>11</v>
      </c>
      <c r="C13" s="33">
        <f>C12+TIME(0,70,0)</f>
        <v>0.3194444444444444</v>
      </c>
    </row>
    <row r="14" spans="1:3" s="34" customFormat="1" ht="12" thickBot="1">
      <c r="A14" s="67"/>
      <c r="B14" s="67"/>
      <c r="C14" s="33">
        <f>+C13+TIME(0,10,0)</f>
        <v>0.32638888888888884</v>
      </c>
    </row>
    <row r="15" spans="1:3" s="34" customFormat="1" ht="12" thickBot="1">
      <c r="A15" s="69" t="s">
        <v>16</v>
      </c>
      <c r="B15" s="66" t="s">
        <v>11</v>
      </c>
      <c r="C15" s="33">
        <f>C14+TIME(0,65,0)</f>
        <v>0.37152777777777773</v>
      </c>
    </row>
    <row r="16" spans="1:3" s="34" customFormat="1" ht="12" thickBot="1">
      <c r="A16" s="67"/>
      <c r="B16" s="67"/>
      <c r="C16" s="33">
        <f>+C15+TIME(0,10,0)</f>
        <v>0.37847222222222215</v>
      </c>
    </row>
    <row r="17" spans="1:3" s="34" customFormat="1" ht="12" thickBot="1">
      <c r="A17" s="69" t="s">
        <v>17</v>
      </c>
      <c r="B17" s="66" t="s">
        <v>10</v>
      </c>
      <c r="C17" s="33">
        <f>C16+TIME(0,40,0)</f>
        <v>0.40624999999999994</v>
      </c>
    </row>
    <row r="18" spans="1:3" s="34" customFormat="1" ht="13.5" customHeight="1" thickBot="1">
      <c r="A18" s="68"/>
      <c r="B18" s="67"/>
      <c r="C18" s="33">
        <f>+C17+TIME(0,10,0)</f>
        <v>0.41319444444444436</v>
      </c>
    </row>
    <row r="19" spans="1:3" s="34" customFormat="1" ht="13.5" customHeight="1" thickBot="1">
      <c r="A19" s="68"/>
      <c r="B19" s="66" t="s">
        <v>25</v>
      </c>
      <c r="C19" s="33">
        <f>C18+TIME(0,10,0)</f>
        <v>0.4201388888888888</v>
      </c>
    </row>
    <row r="20" spans="1:3" s="34" customFormat="1" ht="13.5" customHeight="1" thickBot="1">
      <c r="A20" s="53"/>
      <c r="B20" s="67"/>
      <c r="C20" s="33">
        <f>+C19+TIME(0,10,0)</f>
        <v>0.4270833333333332</v>
      </c>
    </row>
    <row r="21" spans="1:3" s="34" customFormat="1" ht="13.5" customHeight="1" thickBot="1">
      <c r="A21" s="66" t="s">
        <v>5</v>
      </c>
      <c r="B21" s="66" t="s">
        <v>10</v>
      </c>
      <c r="C21" s="33">
        <f>C20+TIME(0,80,0)</f>
        <v>0.48263888888888873</v>
      </c>
    </row>
    <row r="22" spans="1:3" s="34" customFormat="1" ht="13.5" customHeight="1" thickBot="1">
      <c r="A22" s="67"/>
      <c r="B22" s="67"/>
      <c r="C22" s="33">
        <f>+C21+TIME(0,45,0)</f>
        <v>0.5138888888888887</v>
      </c>
    </row>
    <row r="23" spans="1:3" s="34" customFormat="1" ht="13.5" customHeight="1" thickBot="1">
      <c r="A23" s="66" t="s">
        <v>45</v>
      </c>
      <c r="B23" s="66" t="s">
        <v>11</v>
      </c>
      <c r="C23" s="33">
        <f>C22+TIME(0,60,0)</f>
        <v>0.5555555555555554</v>
      </c>
    </row>
    <row r="24" spans="1:3" s="34" customFormat="1" ht="13.5" customHeight="1" thickBot="1">
      <c r="A24" s="67"/>
      <c r="B24" s="67"/>
      <c r="C24" s="33">
        <f>+C23+TIME(0,5,0)</f>
        <v>0.5590277777777776</v>
      </c>
    </row>
    <row r="25" spans="1:3" s="34" customFormat="1" ht="12" thickBot="1">
      <c r="A25" s="69" t="s">
        <v>46</v>
      </c>
      <c r="B25" s="66" t="s">
        <v>11</v>
      </c>
      <c r="C25" s="33">
        <f>C24+TIME(0,60,0)</f>
        <v>0.6006944444444442</v>
      </c>
    </row>
    <row r="26" spans="1:3" s="34" customFormat="1" ht="12" thickBot="1">
      <c r="A26" s="67"/>
      <c r="B26" s="67"/>
      <c r="C26" s="33">
        <f>+C25+TIME(0,5,0)</f>
        <v>0.6041666666666664</v>
      </c>
    </row>
    <row r="27" spans="1:6" s="30" customFormat="1" ht="18" customHeight="1" thickBot="1">
      <c r="A27" s="75" t="s">
        <v>47</v>
      </c>
      <c r="B27" s="76"/>
      <c r="C27" s="77"/>
      <c r="D27" s="29"/>
      <c r="E27" s="29"/>
      <c r="F27" s="29"/>
    </row>
    <row r="28" spans="1:3" ht="13.5" thickBot="1">
      <c r="A28" s="64" t="s">
        <v>2</v>
      </c>
      <c r="B28" s="65"/>
      <c r="C28" s="15">
        <v>604</v>
      </c>
    </row>
    <row r="29" spans="1:3" s="6" customFormat="1" ht="13.5" customHeight="1" thickBot="1">
      <c r="A29" s="64" t="s">
        <v>3</v>
      </c>
      <c r="B29" s="65"/>
      <c r="C29" s="15">
        <v>1</v>
      </c>
    </row>
    <row r="30" spans="1:7" s="2" customFormat="1" ht="36" customHeight="1" thickBot="1">
      <c r="A30" s="64" t="s">
        <v>0</v>
      </c>
      <c r="B30" s="65"/>
      <c r="C30" s="31" t="s">
        <v>43</v>
      </c>
      <c r="F30" s="32"/>
      <c r="G30" s="32"/>
    </row>
    <row r="31" spans="1:3" s="2" customFormat="1" ht="12" thickBot="1">
      <c r="A31" s="64" t="s">
        <v>1</v>
      </c>
      <c r="B31" s="65"/>
      <c r="C31" s="7"/>
    </row>
    <row r="32" spans="1:3" s="6" customFormat="1" ht="13.5" customHeight="1" thickBot="1">
      <c r="A32" s="64" t="s">
        <v>4</v>
      </c>
      <c r="B32" s="65"/>
      <c r="C32" s="8">
        <v>1</v>
      </c>
    </row>
    <row r="33" spans="1:3" s="6" customFormat="1" ht="13.5" customHeight="1" thickBot="1">
      <c r="A33" s="64" t="s">
        <v>12</v>
      </c>
      <c r="B33" s="65"/>
      <c r="C33" s="8" t="s">
        <v>23</v>
      </c>
    </row>
    <row r="34" spans="1:3" s="6" customFormat="1" ht="12" thickBot="1">
      <c r="A34" s="9" t="s">
        <v>8</v>
      </c>
      <c r="B34" s="10" t="s">
        <v>9</v>
      </c>
      <c r="C34" s="8" t="s">
        <v>20</v>
      </c>
    </row>
    <row r="35" spans="1:3" s="34" customFormat="1" ht="11.25">
      <c r="A35" s="66" t="s">
        <v>46</v>
      </c>
      <c r="B35" s="66" t="s">
        <v>11</v>
      </c>
      <c r="C35" s="35">
        <v>0.7013888888888888</v>
      </c>
    </row>
    <row r="36" spans="1:3" s="34" customFormat="1" ht="13.5" customHeight="1" thickBot="1">
      <c r="A36" s="67"/>
      <c r="B36" s="67"/>
      <c r="C36" s="36">
        <f>+C35+TIME(0,10,0)</f>
        <v>0.7083333333333333</v>
      </c>
    </row>
    <row r="37" spans="1:3" s="34" customFormat="1" ht="12" thickBot="1">
      <c r="A37" s="66" t="s">
        <v>45</v>
      </c>
      <c r="B37" s="66" t="s">
        <v>11</v>
      </c>
      <c r="C37" s="33">
        <f>C36+TIME(0,60,0)</f>
        <v>0.7499999999999999</v>
      </c>
    </row>
    <row r="38" spans="1:3" s="34" customFormat="1" ht="13.5" customHeight="1" thickBot="1">
      <c r="A38" s="67"/>
      <c r="B38" s="67"/>
      <c r="C38" s="33">
        <f>+C37+TIME(0,5,0)</f>
        <v>0.7534722222222221</v>
      </c>
    </row>
    <row r="39" spans="1:3" s="34" customFormat="1" ht="13.5" customHeight="1" thickBot="1">
      <c r="A39" s="69" t="s">
        <v>5</v>
      </c>
      <c r="B39" s="66" t="s">
        <v>10</v>
      </c>
      <c r="C39" s="33">
        <f>C38+TIME(0,60,0)</f>
        <v>0.7951388888888887</v>
      </c>
    </row>
    <row r="40" spans="1:3" s="34" customFormat="1" ht="13.5" customHeight="1" thickBot="1">
      <c r="A40" s="67"/>
      <c r="B40" s="67"/>
      <c r="C40" s="33">
        <f>+C39+TIME(0,20,0)</f>
        <v>0.8090277777777776</v>
      </c>
    </row>
    <row r="41" spans="1:3" s="34" customFormat="1" ht="13.5" customHeight="1" thickBot="1">
      <c r="A41" s="69" t="s">
        <v>17</v>
      </c>
      <c r="B41" s="66" t="s">
        <v>25</v>
      </c>
      <c r="C41" s="33">
        <f>C40+TIME(0,80,0)</f>
        <v>0.8645833333333331</v>
      </c>
    </row>
    <row r="42" spans="1:3" s="34" customFormat="1" ht="13.5" customHeight="1" thickBot="1">
      <c r="A42" s="68"/>
      <c r="B42" s="67"/>
      <c r="C42" s="33">
        <f>+C41+TIME(0,5,0)</f>
        <v>0.8680555555555554</v>
      </c>
    </row>
    <row r="43" spans="1:3" s="34" customFormat="1" ht="13.5" customHeight="1" thickBot="1">
      <c r="A43" s="68"/>
      <c r="B43" s="66" t="s">
        <v>10</v>
      </c>
      <c r="C43" s="33">
        <f>C42+TIME(0,10,0)</f>
        <v>0.8749999999999998</v>
      </c>
    </row>
    <row r="44" spans="1:3" s="34" customFormat="1" ht="13.5" customHeight="1" thickBot="1">
      <c r="A44" s="67"/>
      <c r="B44" s="67"/>
      <c r="C44" s="33">
        <f>+C43+TIME(0,5,0)</f>
        <v>0.878472222222222</v>
      </c>
    </row>
    <row r="45" spans="1:3" ht="13.5" thickBot="1">
      <c r="A45" s="69" t="s">
        <v>16</v>
      </c>
      <c r="B45" s="66" t="s">
        <v>11</v>
      </c>
      <c r="C45" s="33">
        <f>C44+TIME(0,40,0)</f>
        <v>0.9062499999999998</v>
      </c>
    </row>
    <row r="46" spans="1:3" ht="13.5" thickBot="1">
      <c r="A46" s="67"/>
      <c r="B46" s="67"/>
      <c r="C46" s="33">
        <f>+C45+TIME(0,5,0)</f>
        <v>0.909722222222222</v>
      </c>
    </row>
    <row r="47" spans="1:3" ht="13.5" thickBot="1">
      <c r="A47" s="69" t="s">
        <v>15</v>
      </c>
      <c r="B47" s="66" t="s">
        <v>11</v>
      </c>
      <c r="C47" s="33">
        <f>C46+TIME(0,65,0)</f>
        <v>0.9548611111111108</v>
      </c>
    </row>
    <row r="48" spans="1:3" ht="13.5" thickBot="1">
      <c r="A48" s="67"/>
      <c r="B48" s="67"/>
      <c r="C48" s="33">
        <f>+C47+TIME(0,10,0)</f>
        <v>0.9618055555555552</v>
      </c>
    </row>
    <row r="49" spans="1:3" ht="13.5" thickBot="1">
      <c r="A49" s="69" t="s">
        <v>14</v>
      </c>
      <c r="B49" s="66" t="s">
        <v>10</v>
      </c>
      <c r="C49" s="33">
        <f>C48+TIME(0,70,0)</f>
        <v>1.0104166666666663</v>
      </c>
    </row>
    <row r="50" spans="1:3" ht="13.5" thickBot="1">
      <c r="A50" s="53"/>
      <c r="B50" s="53"/>
      <c r="C50" s="33">
        <f>+C49+TIME(0,5,0)</f>
        <v>1.0138888888888886</v>
      </c>
    </row>
    <row r="52" spans="3:6" s="4" customFormat="1" ht="12.75">
      <c r="C52" s="24"/>
      <c r="F52" s="24"/>
    </row>
    <row r="53" spans="1:5" s="4" customFormat="1" ht="12.75">
      <c r="A53" s="62" t="s">
        <v>19</v>
      </c>
      <c r="B53" s="62"/>
      <c r="C53" s="62"/>
      <c r="D53" s="18">
        <v>39820</v>
      </c>
      <c r="E53" s="24"/>
    </row>
    <row r="54" spans="1:5" s="4" customFormat="1" ht="12.75">
      <c r="A54" s="78" t="s">
        <v>50</v>
      </c>
      <c r="B54" s="78"/>
      <c r="C54" s="78"/>
      <c r="D54" s="51"/>
      <c r="E54" s="51"/>
    </row>
    <row r="55" spans="1:5" s="4" customFormat="1" ht="12.75">
      <c r="A55" s="79" t="s">
        <v>49</v>
      </c>
      <c r="B55" s="79"/>
      <c r="C55" s="79"/>
      <c r="D55" s="52"/>
      <c r="E55" s="52"/>
    </row>
    <row r="56" spans="3:5" s="4" customFormat="1" ht="12.75">
      <c r="C56" s="24"/>
      <c r="E56" s="24"/>
    </row>
  </sheetData>
  <mergeCells count="48">
    <mergeCell ref="A41:A44"/>
    <mergeCell ref="B11:B12"/>
    <mergeCell ref="A9:A12"/>
    <mergeCell ref="A21:A22"/>
    <mergeCell ref="A25:A26"/>
    <mergeCell ref="A17:A20"/>
    <mergeCell ref="A23:A24"/>
    <mergeCell ref="A35:A36"/>
    <mergeCell ref="A28:B28"/>
    <mergeCell ref="A1:C1"/>
    <mergeCell ref="A13:A14"/>
    <mergeCell ref="A15:A16"/>
    <mergeCell ref="B23:B24"/>
    <mergeCell ref="A2:B2"/>
    <mergeCell ref="A3:B3"/>
    <mergeCell ref="A4:B4"/>
    <mergeCell ref="A5:B5"/>
    <mergeCell ref="A6:B6"/>
    <mergeCell ref="A54:C54"/>
    <mergeCell ref="A55:C55"/>
    <mergeCell ref="A37:A38"/>
    <mergeCell ref="A39:A40"/>
    <mergeCell ref="A49:A50"/>
    <mergeCell ref="A47:A48"/>
    <mergeCell ref="A45:A46"/>
    <mergeCell ref="B41:B42"/>
    <mergeCell ref="B45:B46"/>
    <mergeCell ref="B47:B48"/>
    <mergeCell ref="B15:B16"/>
    <mergeCell ref="A27:C27"/>
    <mergeCell ref="B37:B38"/>
    <mergeCell ref="B39:B40"/>
    <mergeCell ref="A32:B32"/>
    <mergeCell ref="A33:B33"/>
    <mergeCell ref="A30:B30"/>
    <mergeCell ref="A31:B31"/>
    <mergeCell ref="A29:B29"/>
    <mergeCell ref="B35:B36"/>
    <mergeCell ref="A7:B7"/>
    <mergeCell ref="A53:C53"/>
    <mergeCell ref="B17:B18"/>
    <mergeCell ref="B19:B20"/>
    <mergeCell ref="B21:B22"/>
    <mergeCell ref="B25:B26"/>
    <mergeCell ref="B49:B50"/>
    <mergeCell ref="B9:B10"/>
    <mergeCell ref="B13:B14"/>
    <mergeCell ref="B43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5">
      <selection activeCell="C57" sqref="C57"/>
    </sheetView>
  </sheetViews>
  <sheetFormatPr defaultColWidth="9.00390625" defaultRowHeight="12.75"/>
  <cols>
    <col min="1" max="1" width="25.625" style="4" bestFit="1" customWidth="1"/>
    <col min="2" max="2" width="9.125" style="4" bestFit="1" customWidth="1"/>
    <col min="3" max="3" width="12.00390625" style="24" customWidth="1"/>
    <col min="4" max="4" width="14.625" style="24" bestFit="1" customWidth="1"/>
    <col min="5" max="16384" width="12.00390625" style="4" customWidth="1"/>
  </cols>
  <sheetData>
    <row r="1" spans="1:8" s="30" customFormat="1" ht="18" customHeight="1" thickBot="1">
      <c r="A1" s="72" t="s">
        <v>51</v>
      </c>
      <c r="B1" s="73"/>
      <c r="C1" s="73"/>
      <c r="D1" s="74"/>
      <c r="E1" s="29"/>
      <c r="F1" s="29"/>
      <c r="G1" s="29"/>
      <c r="H1" s="29"/>
    </row>
    <row r="2" spans="1:4" s="5" customFormat="1" ht="13.5" thickBot="1">
      <c r="A2" s="64" t="s">
        <v>2</v>
      </c>
      <c r="B2" s="65"/>
      <c r="C2" s="93">
        <v>605</v>
      </c>
      <c r="D2" s="94"/>
    </row>
    <row r="3" spans="1:4" s="6" customFormat="1" ht="13.5" customHeight="1" thickBot="1">
      <c r="A3" s="64" t="s">
        <v>3</v>
      </c>
      <c r="B3" s="65"/>
      <c r="C3" s="70">
        <v>1</v>
      </c>
      <c r="D3" s="71"/>
    </row>
    <row r="4" spans="1:9" s="2" customFormat="1" ht="21" customHeight="1" thickBot="1">
      <c r="A4" s="64" t="s">
        <v>0</v>
      </c>
      <c r="B4" s="65"/>
      <c r="C4" s="80" t="s">
        <v>52</v>
      </c>
      <c r="D4" s="81"/>
      <c r="E4" s="32"/>
      <c r="F4" s="32"/>
      <c r="G4" s="32"/>
      <c r="H4" s="32"/>
      <c r="I4" s="32"/>
    </row>
    <row r="5" spans="1:4" s="2" customFormat="1" ht="13.5" customHeight="1" thickBot="1">
      <c r="A5" s="64" t="s">
        <v>1</v>
      </c>
      <c r="B5" s="65"/>
      <c r="C5" s="82"/>
      <c r="D5" s="83"/>
    </row>
    <row r="6" spans="1:4" s="6" customFormat="1" ht="13.5" customHeight="1" thickBot="1">
      <c r="A6" s="64" t="s">
        <v>4</v>
      </c>
      <c r="B6" s="65"/>
      <c r="C6" s="95">
        <v>1</v>
      </c>
      <c r="D6" s="96"/>
    </row>
    <row r="7" spans="1:4" s="6" customFormat="1" ht="26.25" customHeight="1" thickBot="1">
      <c r="A7" s="56" t="s">
        <v>8</v>
      </c>
      <c r="B7" s="57" t="s">
        <v>9</v>
      </c>
      <c r="C7" s="58" t="s">
        <v>20</v>
      </c>
      <c r="D7" s="8" t="s">
        <v>64</v>
      </c>
    </row>
    <row r="8" spans="1:4" s="3" customFormat="1" ht="12" thickBot="1">
      <c r="A8" s="87" t="s">
        <v>14</v>
      </c>
      <c r="B8" s="87" t="s">
        <v>10</v>
      </c>
      <c r="C8" s="48">
        <v>0.3263888888888889</v>
      </c>
      <c r="D8" s="84" t="s">
        <v>53</v>
      </c>
    </row>
    <row r="9" spans="1:4" s="3" customFormat="1" ht="12" thickBot="1">
      <c r="A9" s="88"/>
      <c r="B9" s="88"/>
      <c r="C9" s="36">
        <f>+C8+TIME(0,10,0)</f>
        <v>0.3333333333333333</v>
      </c>
      <c r="D9" s="85"/>
    </row>
    <row r="10" spans="1:4" s="3" customFormat="1" ht="12" thickBot="1">
      <c r="A10" s="89" t="s">
        <v>35</v>
      </c>
      <c r="B10" s="87"/>
      <c r="C10" s="33">
        <f>C9+TIME(0,29,0)</f>
        <v>0.3534722222222222</v>
      </c>
      <c r="D10" s="85"/>
    </row>
    <row r="11" spans="1:4" s="3" customFormat="1" ht="12" thickBot="1">
      <c r="A11" s="88"/>
      <c r="B11" s="88"/>
      <c r="C11" s="33">
        <f>+C10+TIME(0,5,0)</f>
        <v>0.3569444444444444</v>
      </c>
      <c r="D11" s="85"/>
    </row>
    <row r="12" spans="1:4" s="3" customFormat="1" ht="12" thickBot="1">
      <c r="A12" s="90" t="s">
        <v>39</v>
      </c>
      <c r="B12" s="87" t="s">
        <v>11</v>
      </c>
      <c r="C12" s="33">
        <f>+C11+TIME(0,41,0)</f>
        <v>0.38541666666666663</v>
      </c>
      <c r="D12" s="85"/>
    </row>
    <row r="13" spans="1:4" s="3" customFormat="1" ht="12" thickBot="1">
      <c r="A13" s="91"/>
      <c r="B13" s="88"/>
      <c r="C13" s="33">
        <f>+C12+TIME(0,10,0)</f>
        <v>0.39236111111111105</v>
      </c>
      <c r="D13" s="85"/>
    </row>
    <row r="14" spans="1:4" s="3" customFormat="1" ht="12" thickBot="1">
      <c r="A14" s="89" t="s">
        <v>36</v>
      </c>
      <c r="B14" s="87" t="s">
        <v>11</v>
      </c>
      <c r="C14" s="33">
        <f>+C13+TIME(0,45,0)</f>
        <v>0.42361111111111105</v>
      </c>
      <c r="D14" s="85"/>
    </row>
    <row r="15" spans="1:4" s="3" customFormat="1" ht="12" thickBot="1">
      <c r="A15" s="88"/>
      <c r="B15" s="88"/>
      <c r="C15" s="33">
        <f>+C14+TIME(0,10,0)</f>
        <v>0.43055555555555547</v>
      </c>
      <c r="D15" s="85"/>
    </row>
    <row r="16" spans="1:4" s="3" customFormat="1" ht="12" thickBot="1">
      <c r="A16" s="89" t="s">
        <v>54</v>
      </c>
      <c r="B16" s="87" t="s">
        <v>11</v>
      </c>
      <c r="C16" s="33">
        <f>+C15+TIME(0,84,0)</f>
        <v>0.4888888888888888</v>
      </c>
      <c r="D16" s="85"/>
    </row>
    <row r="17" spans="1:4" s="3" customFormat="1" ht="12" thickBot="1">
      <c r="A17" s="92"/>
      <c r="B17" s="88"/>
      <c r="C17" s="33">
        <f>+C16+TIME(0,30,0)</f>
        <v>0.5097222222222222</v>
      </c>
      <c r="D17" s="85"/>
    </row>
    <row r="18" spans="1:4" s="3" customFormat="1" ht="12" thickBot="1">
      <c r="A18" s="90" t="s">
        <v>55</v>
      </c>
      <c r="B18" s="87"/>
      <c r="C18" s="33">
        <f>+C17+TIME(0,100,0)</f>
        <v>0.5791666666666666</v>
      </c>
      <c r="D18" s="85"/>
    </row>
    <row r="19" spans="1:4" s="3" customFormat="1" ht="12" thickBot="1">
      <c r="A19" s="91"/>
      <c r="B19" s="88"/>
      <c r="C19" s="33">
        <f>+C18+TIME(0,2,0)</f>
        <v>0.5805555555555555</v>
      </c>
      <c r="D19" s="85"/>
    </row>
    <row r="20" spans="1:4" s="3" customFormat="1" ht="12" thickBot="1">
      <c r="A20" s="87" t="s">
        <v>56</v>
      </c>
      <c r="B20" s="87"/>
      <c r="C20" s="33">
        <f>+C19+TIME(0,54,0)</f>
        <v>0.6180555555555555</v>
      </c>
      <c r="D20" s="85"/>
    </row>
    <row r="21" spans="1:4" s="3" customFormat="1" ht="12" thickBot="1">
      <c r="A21" s="88"/>
      <c r="B21" s="88"/>
      <c r="C21" s="33">
        <f>+C20+TIME(0,8,0)</f>
        <v>0.623611111111111</v>
      </c>
      <c r="D21" s="85"/>
    </row>
    <row r="22" spans="1:4" s="3" customFormat="1" ht="12" thickBot="1">
      <c r="A22" s="89" t="s">
        <v>57</v>
      </c>
      <c r="B22" s="87"/>
      <c r="C22" s="33">
        <f>+C21+TIME(0,28,0)</f>
        <v>0.6430555555555555</v>
      </c>
      <c r="D22" s="85"/>
    </row>
    <row r="23" spans="1:4" s="3" customFormat="1" ht="12" thickBot="1">
      <c r="A23" s="88"/>
      <c r="B23" s="88"/>
      <c r="C23" s="33">
        <f>+C22+TIME(0,2,0)</f>
        <v>0.6444444444444444</v>
      </c>
      <c r="D23" s="85"/>
    </row>
    <row r="24" spans="1:4" s="3" customFormat="1" ht="12" thickBot="1">
      <c r="A24" s="89" t="s">
        <v>58</v>
      </c>
      <c r="B24" s="87"/>
      <c r="C24" s="33">
        <f>+C23+TIME(0,45,0)</f>
        <v>0.6756944444444444</v>
      </c>
      <c r="D24" s="85"/>
    </row>
    <row r="25" spans="1:4" s="3" customFormat="1" ht="12" thickBot="1">
      <c r="A25" s="88"/>
      <c r="B25" s="88"/>
      <c r="C25" s="33">
        <f>+C24+TIME(0,1,0)</f>
        <v>0.6763888888888888</v>
      </c>
      <c r="D25" s="85"/>
    </row>
    <row r="26" spans="1:4" s="3" customFormat="1" ht="12" thickBot="1">
      <c r="A26" s="90" t="s">
        <v>59</v>
      </c>
      <c r="B26" s="87" t="s">
        <v>11</v>
      </c>
      <c r="C26" s="33">
        <f>+C25+TIME(1,30,0)</f>
        <v>0.7388888888888888</v>
      </c>
      <c r="D26" s="85"/>
    </row>
    <row r="27" spans="1:4" s="3" customFormat="1" ht="12" thickBot="1">
      <c r="A27" s="91"/>
      <c r="B27" s="88"/>
      <c r="C27" s="33">
        <f>+C26+TIME(0,10,0)</f>
        <v>0.7458333333333332</v>
      </c>
      <c r="D27" s="85"/>
    </row>
    <row r="28" spans="1:4" s="3" customFormat="1" ht="12" thickBot="1">
      <c r="A28" s="89" t="s">
        <v>60</v>
      </c>
      <c r="B28" s="87" t="s">
        <v>11</v>
      </c>
      <c r="C28" s="33">
        <f>+C27+TIME(0,90,0)</f>
        <v>0.8083333333333332</v>
      </c>
      <c r="D28" s="85"/>
    </row>
    <row r="29" spans="1:4" s="3" customFormat="1" ht="12" thickBot="1">
      <c r="A29" s="88"/>
      <c r="B29" s="88"/>
      <c r="C29" s="33">
        <f>+C28+TIME(0,10,0)</f>
        <v>0.8152777777777777</v>
      </c>
      <c r="D29" s="85"/>
    </row>
    <row r="30" spans="1:4" s="3" customFormat="1" ht="12" thickBot="1">
      <c r="A30" s="89" t="s">
        <v>61</v>
      </c>
      <c r="B30" s="87" t="s">
        <v>10</v>
      </c>
      <c r="C30" s="33">
        <f>+C29+TIME(0,80,0)</f>
        <v>0.8708333333333332</v>
      </c>
      <c r="D30" s="85"/>
    </row>
    <row r="31" spans="1:4" s="3" customFormat="1" ht="12" thickBot="1">
      <c r="A31" s="88"/>
      <c r="B31" s="88"/>
      <c r="C31" s="33">
        <f>+C30+TIME(0,5,0)</f>
        <v>0.8743055555555554</v>
      </c>
      <c r="D31" s="86"/>
    </row>
    <row r="32" spans="1:8" s="30" customFormat="1" ht="18" customHeight="1" thickBot="1">
      <c r="A32" s="72" t="s">
        <v>62</v>
      </c>
      <c r="B32" s="73"/>
      <c r="C32" s="73"/>
      <c r="D32" s="74"/>
      <c r="E32" s="29"/>
      <c r="F32" s="29"/>
      <c r="G32" s="29"/>
      <c r="H32" s="29"/>
    </row>
    <row r="33" spans="1:4" s="5" customFormat="1" ht="13.5" thickBot="1">
      <c r="A33" s="64" t="s">
        <v>2</v>
      </c>
      <c r="B33" s="65"/>
      <c r="C33" s="93">
        <v>605</v>
      </c>
      <c r="D33" s="94"/>
    </row>
    <row r="34" spans="1:4" s="6" customFormat="1" ht="13.5" customHeight="1" thickBot="1">
      <c r="A34" s="64" t="s">
        <v>3</v>
      </c>
      <c r="B34" s="65"/>
      <c r="C34" s="70">
        <v>1</v>
      </c>
      <c r="D34" s="71"/>
    </row>
    <row r="35" spans="1:9" s="2" customFormat="1" ht="21" customHeight="1" thickBot="1">
      <c r="A35" s="64" t="s">
        <v>0</v>
      </c>
      <c r="B35" s="65"/>
      <c r="C35" s="80" t="s">
        <v>52</v>
      </c>
      <c r="D35" s="81"/>
      <c r="E35" s="32"/>
      <c r="F35" s="32"/>
      <c r="G35" s="32"/>
      <c r="H35" s="32"/>
      <c r="I35" s="32"/>
    </row>
    <row r="36" spans="1:4" s="2" customFormat="1" ht="13.5" customHeight="1" thickBot="1">
      <c r="A36" s="64" t="s">
        <v>1</v>
      </c>
      <c r="B36" s="65"/>
      <c r="C36" s="82"/>
      <c r="D36" s="83"/>
    </row>
    <row r="37" spans="1:4" s="6" customFormat="1" ht="13.5" customHeight="1" thickBot="1">
      <c r="A37" s="64" t="s">
        <v>4</v>
      </c>
      <c r="B37" s="65"/>
      <c r="C37" s="95">
        <v>1</v>
      </c>
      <c r="D37" s="96"/>
    </row>
    <row r="38" spans="1:4" s="6" customFormat="1" ht="26.25" customHeight="1" thickBot="1">
      <c r="A38" s="56" t="s">
        <v>8</v>
      </c>
      <c r="B38" s="57" t="s">
        <v>9</v>
      </c>
      <c r="C38" s="58" t="s">
        <v>20</v>
      </c>
      <c r="D38" s="8" t="s">
        <v>64</v>
      </c>
    </row>
    <row r="39" spans="1:4" s="3" customFormat="1" ht="12" thickBot="1">
      <c r="A39" s="87" t="s">
        <v>61</v>
      </c>
      <c r="B39" s="87" t="s">
        <v>10</v>
      </c>
      <c r="C39" s="48">
        <v>0.2777777777777778</v>
      </c>
      <c r="D39" s="84" t="s">
        <v>63</v>
      </c>
    </row>
    <row r="40" spans="1:4" s="3" customFormat="1" ht="12" thickBot="1">
      <c r="A40" s="88"/>
      <c r="B40" s="88"/>
      <c r="C40" s="36">
        <f>+C39+TIME(0,10,0)</f>
        <v>0.2847222222222222</v>
      </c>
      <c r="D40" s="85"/>
    </row>
    <row r="41" spans="1:4" s="3" customFormat="1" ht="12" thickBot="1">
      <c r="A41" s="87" t="s">
        <v>60</v>
      </c>
      <c r="B41" s="87" t="s">
        <v>11</v>
      </c>
      <c r="C41" s="33">
        <f>+C40+TIME(0,80,0)</f>
        <v>0.3402777777777778</v>
      </c>
      <c r="D41" s="85"/>
    </row>
    <row r="42" spans="1:4" s="3" customFormat="1" ht="12" thickBot="1">
      <c r="A42" s="88"/>
      <c r="B42" s="88"/>
      <c r="C42" s="33">
        <f>+C41+TIME(0,10,0)</f>
        <v>0.3472222222222222</v>
      </c>
      <c r="D42" s="85"/>
    </row>
    <row r="43" spans="1:4" s="3" customFormat="1" ht="12" thickBot="1">
      <c r="A43" s="87" t="s">
        <v>59</v>
      </c>
      <c r="B43" s="87" t="s">
        <v>11</v>
      </c>
      <c r="C43" s="33">
        <f>+C42+TIME(0,90,0)</f>
        <v>0.4097222222222222</v>
      </c>
      <c r="D43" s="85"/>
    </row>
    <row r="44" spans="1:4" s="3" customFormat="1" ht="12" thickBot="1">
      <c r="A44" s="88"/>
      <c r="B44" s="88"/>
      <c r="C44" s="33">
        <f>+C43+TIME(0,10,0)</f>
        <v>0.41666666666666663</v>
      </c>
      <c r="D44" s="85"/>
    </row>
    <row r="45" spans="1:4" ht="13.5" thickBot="1">
      <c r="A45" s="87" t="s">
        <v>58</v>
      </c>
      <c r="B45" s="87"/>
      <c r="C45" s="33">
        <f>+C44+TIME(1,30,0)</f>
        <v>0.47916666666666663</v>
      </c>
      <c r="D45" s="85"/>
    </row>
    <row r="46" spans="1:4" ht="13.5" thickBot="1">
      <c r="A46" s="88"/>
      <c r="B46" s="88"/>
      <c r="C46" s="33">
        <f>+C45+TIME(0,1,0)</f>
        <v>0.47986111111111107</v>
      </c>
      <c r="D46" s="85"/>
    </row>
    <row r="47" spans="1:4" ht="13.5" thickBot="1">
      <c r="A47" s="87" t="s">
        <v>57</v>
      </c>
      <c r="B47" s="87"/>
      <c r="C47" s="33">
        <f>+C46+TIME(0,45,0)</f>
        <v>0.5111111111111111</v>
      </c>
      <c r="D47" s="85"/>
    </row>
    <row r="48" spans="1:4" ht="13.5" thickBot="1">
      <c r="A48" s="88"/>
      <c r="B48" s="88"/>
      <c r="C48" s="33">
        <f>+C47+TIME(0,1,0)</f>
        <v>0.5118055555555555</v>
      </c>
      <c r="D48" s="85"/>
    </row>
    <row r="49" spans="1:4" ht="13.5" thickBot="1">
      <c r="A49" s="87" t="s">
        <v>56</v>
      </c>
      <c r="B49" s="87"/>
      <c r="C49" s="33">
        <f>+C48+TIME(0,28,0)</f>
        <v>0.53125</v>
      </c>
      <c r="D49" s="85"/>
    </row>
    <row r="50" spans="1:4" ht="13.5" thickBot="1">
      <c r="A50" s="88"/>
      <c r="B50" s="88"/>
      <c r="C50" s="33">
        <f>+C49+TIME(0,5,0)</f>
        <v>0.5347222222222222</v>
      </c>
      <c r="D50" s="85"/>
    </row>
    <row r="51" spans="1:4" s="3" customFormat="1" ht="12" thickBot="1">
      <c r="A51" s="87" t="s">
        <v>55</v>
      </c>
      <c r="B51" s="87"/>
      <c r="C51" s="33">
        <f>+C50+TIME(0,54,0)</f>
        <v>0.5722222222222222</v>
      </c>
      <c r="D51" s="85"/>
    </row>
    <row r="52" spans="1:4" s="3" customFormat="1" ht="12" thickBot="1">
      <c r="A52" s="88"/>
      <c r="B52" s="88"/>
      <c r="C52" s="33">
        <f>+C51+TIME(0,5,0)</f>
        <v>0.5756944444444444</v>
      </c>
      <c r="D52" s="85"/>
    </row>
    <row r="53" spans="1:4" s="3" customFormat="1" ht="12" thickBot="1">
      <c r="A53" s="87" t="s">
        <v>54</v>
      </c>
      <c r="B53" s="87" t="s">
        <v>11</v>
      </c>
      <c r="C53" s="33">
        <f>+C52+TIME(0,100,0)</f>
        <v>0.6451388888888888</v>
      </c>
      <c r="D53" s="85"/>
    </row>
    <row r="54" spans="1:4" s="3" customFormat="1" ht="12" thickBot="1">
      <c r="A54" s="88"/>
      <c r="B54" s="88"/>
      <c r="C54" s="33">
        <f>+C53+TIME(0,37,0)</f>
        <v>0.6708333333333333</v>
      </c>
      <c r="D54" s="85"/>
    </row>
    <row r="55" spans="1:4" s="3" customFormat="1" ht="12" thickBot="1">
      <c r="A55" s="87" t="s">
        <v>36</v>
      </c>
      <c r="B55" s="87" t="s">
        <v>11</v>
      </c>
      <c r="C55" s="33">
        <f>+C54+TIME(0,84,0)</f>
        <v>0.7291666666666666</v>
      </c>
      <c r="D55" s="85"/>
    </row>
    <row r="56" spans="1:4" s="3" customFormat="1" ht="12" thickBot="1">
      <c r="A56" s="88"/>
      <c r="B56" s="88"/>
      <c r="C56" s="33">
        <f>+C55+TIME(0,10,0)</f>
        <v>0.736111111111111</v>
      </c>
      <c r="D56" s="85"/>
    </row>
    <row r="57" spans="1:4" ht="13.5" thickBot="1">
      <c r="A57" s="87" t="s">
        <v>39</v>
      </c>
      <c r="B57" s="87" t="s">
        <v>11</v>
      </c>
      <c r="C57" s="33">
        <f>+C56+TIME(0,45,0)</f>
        <v>0.767361111111111</v>
      </c>
      <c r="D57" s="85"/>
    </row>
    <row r="58" spans="1:4" ht="13.5" thickBot="1">
      <c r="A58" s="88"/>
      <c r="B58" s="88"/>
      <c r="C58" s="33">
        <f>+C57+TIME(0,10,0)</f>
        <v>0.7743055555555555</v>
      </c>
      <c r="D58" s="85"/>
    </row>
    <row r="59" spans="1:4" ht="13.5" thickBot="1">
      <c r="A59" s="87" t="s">
        <v>35</v>
      </c>
      <c r="B59" s="87"/>
      <c r="C59" s="33">
        <f>+C58+TIME(0,41,0)</f>
        <v>0.8027777777777777</v>
      </c>
      <c r="D59" s="85"/>
    </row>
    <row r="60" spans="1:4" ht="13.5" thickBot="1">
      <c r="A60" s="88"/>
      <c r="B60" s="88"/>
      <c r="C60" s="33">
        <f>+C59+TIME(0,1,0)</f>
        <v>0.8034722222222221</v>
      </c>
      <c r="D60" s="85"/>
    </row>
    <row r="61" spans="1:4" ht="13.5" thickBot="1">
      <c r="A61" s="87" t="s">
        <v>14</v>
      </c>
      <c r="B61" s="87" t="s">
        <v>10</v>
      </c>
      <c r="C61" s="33">
        <f>C60+TIME(0,29,0)</f>
        <v>0.8236111111111111</v>
      </c>
      <c r="D61" s="85"/>
    </row>
    <row r="62" spans="1:4" ht="13.5" thickBot="1">
      <c r="A62" s="88"/>
      <c r="B62" s="88"/>
      <c r="C62" s="33">
        <f>+C61+TIME(0,1,0)</f>
        <v>0.8243055555555555</v>
      </c>
      <c r="D62" s="86"/>
    </row>
    <row r="64" spans="1:4" ht="25.5" customHeight="1">
      <c r="A64" s="124" t="s">
        <v>79</v>
      </c>
      <c r="B64" s="124"/>
      <c r="C64" s="124"/>
      <c r="D64" s="124"/>
    </row>
    <row r="65" spans="1:4" ht="12.75" customHeight="1">
      <c r="A65" s="125"/>
      <c r="B65" s="125"/>
      <c r="C65" s="125"/>
      <c r="D65" s="125"/>
    </row>
    <row r="66" spans="1:14" ht="25.5" customHeight="1">
      <c r="A66" s="62" t="s">
        <v>19</v>
      </c>
      <c r="B66" s="62"/>
      <c r="C66" s="62"/>
      <c r="D66" s="18">
        <v>40082</v>
      </c>
      <c r="E66" s="18"/>
      <c r="F66" s="17"/>
      <c r="G66" s="17"/>
      <c r="H66" s="26"/>
      <c r="I66" s="24"/>
      <c r="J66" s="24"/>
      <c r="K66" s="24"/>
      <c r="L66" s="27"/>
      <c r="M66" s="27"/>
      <c r="N66" s="27"/>
    </row>
    <row r="67" spans="1:11" ht="12.75" customHeight="1">
      <c r="A67" s="63" t="s">
        <v>27</v>
      </c>
      <c r="B67" s="63"/>
      <c r="C67" s="63"/>
      <c r="D67" s="63"/>
      <c r="E67" s="28"/>
      <c r="F67" s="28"/>
      <c r="G67" s="28"/>
      <c r="H67" s="28"/>
      <c r="I67" s="28"/>
      <c r="J67" s="28"/>
      <c r="K67" s="28"/>
    </row>
    <row r="68" spans="1:5" ht="12.75">
      <c r="A68" s="63"/>
      <c r="B68" s="63"/>
      <c r="C68" s="63"/>
      <c r="D68" s="63"/>
      <c r="E68" s="28"/>
    </row>
  </sheetData>
  <mergeCells count="75">
    <mergeCell ref="A64:D64"/>
    <mergeCell ref="B39:B40"/>
    <mergeCell ref="B41:B42"/>
    <mergeCell ref="B43:B44"/>
    <mergeCell ref="B61:B62"/>
    <mergeCell ref="B53:B54"/>
    <mergeCell ref="B55:B56"/>
    <mergeCell ref="B57:B58"/>
    <mergeCell ref="B59:B60"/>
    <mergeCell ref="C35:D35"/>
    <mergeCell ref="A36:B36"/>
    <mergeCell ref="C36:D36"/>
    <mergeCell ref="A37:B37"/>
    <mergeCell ref="C37:D37"/>
    <mergeCell ref="A1:D1"/>
    <mergeCell ref="C2:D2"/>
    <mergeCell ref="B22:B23"/>
    <mergeCell ref="B24:B25"/>
    <mergeCell ref="A2:B2"/>
    <mergeCell ref="A3:B3"/>
    <mergeCell ref="C3:D3"/>
    <mergeCell ref="B16:B17"/>
    <mergeCell ref="B18:B19"/>
    <mergeCell ref="B20:B21"/>
    <mergeCell ref="A53:A54"/>
    <mergeCell ref="A24:A25"/>
    <mergeCell ref="A26:A27"/>
    <mergeCell ref="A28:A29"/>
    <mergeCell ref="A34:B34"/>
    <mergeCell ref="C34:D34"/>
    <mergeCell ref="A6:B6"/>
    <mergeCell ref="C6:D6"/>
    <mergeCell ref="A10:A11"/>
    <mergeCell ref="A12:A13"/>
    <mergeCell ref="B30:B31"/>
    <mergeCell ref="B26:B27"/>
    <mergeCell ref="B28:B29"/>
    <mergeCell ref="B8:B9"/>
    <mergeCell ref="A4:B4"/>
    <mergeCell ref="A5:B5"/>
    <mergeCell ref="A32:D32"/>
    <mergeCell ref="A33:B33"/>
    <mergeCell ref="C33:D33"/>
    <mergeCell ref="B14:B15"/>
    <mergeCell ref="B10:B11"/>
    <mergeCell ref="B12:B13"/>
    <mergeCell ref="A14:A15"/>
    <mergeCell ref="A18:A19"/>
    <mergeCell ref="A8:A9"/>
    <mergeCell ref="A20:A21"/>
    <mergeCell ref="A16:A17"/>
    <mergeCell ref="B51:B52"/>
    <mergeCell ref="A49:A50"/>
    <mergeCell ref="A43:A44"/>
    <mergeCell ref="A41:A42"/>
    <mergeCell ref="A57:A58"/>
    <mergeCell ref="A55:A56"/>
    <mergeCell ref="A30:A31"/>
    <mergeCell ref="A51:A52"/>
    <mergeCell ref="A39:A40"/>
    <mergeCell ref="A45:A46"/>
    <mergeCell ref="A35:B35"/>
    <mergeCell ref="B45:B46"/>
    <mergeCell ref="B47:B48"/>
    <mergeCell ref="B49:B50"/>
    <mergeCell ref="A67:D68"/>
    <mergeCell ref="C4:D4"/>
    <mergeCell ref="C5:D5"/>
    <mergeCell ref="A66:C66"/>
    <mergeCell ref="D8:D31"/>
    <mergeCell ref="D39:D62"/>
    <mergeCell ref="A61:A62"/>
    <mergeCell ref="A47:A48"/>
    <mergeCell ref="A22:A23"/>
    <mergeCell ref="A59:A60"/>
  </mergeCells>
  <hyperlinks>
    <hyperlink ref="A67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N58"/>
  <sheetViews>
    <sheetView workbookViewId="0" topLeftCell="A43">
      <selection activeCell="A56" sqref="A56:IV58"/>
    </sheetView>
  </sheetViews>
  <sheetFormatPr defaultColWidth="9.00390625" defaultRowHeight="12.75"/>
  <cols>
    <col min="1" max="1" width="14.125" style="11" bestFit="1" customWidth="1"/>
    <col min="2" max="2" width="16.00390625" style="12" customWidth="1"/>
    <col min="3" max="3" width="18.375" style="24" customWidth="1"/>
    <col min="4" max="16384" width="12.00390625" style="4" customWidth="1"/>
  </cols>
  <sheetData>
    <row r="1" spans="1:6" s="13" customFormat="1" ht="26.25" customHeight="1" thickBot="1">
      <c r="A1" s="72" t="s">
        <v>21</v>
      </c>
      <c r="B1" s="73"/>
      <c r="C1" s="74"/>
      <c r="D1" s="14"/>
      <c r="E1" s="16"/>
      <c r="F1" s="16"/>
    </row>
    <row r="2" spans="1:3" s="5" customFormat="1" ht="13.5" thickBot="1">
      <c r="A2" s="64" t="s">
        <v>2</v>
      </c>
      <c r="B2" s="65"/>
      <c r="C2" s="15">
        <v>606</v>
      </c>
    </row>
    <row r="3" spans="1:3" s="6" customFormat="1" ht="12" thickBot="1">
      <c r="A3" s="64" t="s">
        <v>3</v>
      </c>
      <c r="B3" s="65"/>
      <c r="C3" s="8">
        <v>1</v>
      </c>
    </row>
    <row r="4" spans="1:3" s="2" customFormat="1" ht="23.25" thickBot="1">
      <c r="A4" s="64" t="s">
        <v>0</v>
      </c>
      <c r="B4" s="65"/>
      <c r="C4" s="19" t="s">
        <v>22</v>
      </c>
    </row>
    <row r="5" spans="1:3" s="2" customFormat="1" ht="12" thickBot="1">
      <c r="A5" s="64" t="s">
        <v>1</v>
      </c>
      <c r="B5" s="65"/>
      <c r="C5" s="7">
        <v>40025</v>
      </c>
    </row>
    <row r="6" spans="1:3" s="6" customFormat="1" ht="12" thickBot="1">
      <c r="A6" s="64" t="s">
        <v>4</v>
      </c>
      <c r="B6" s="65"/>
      <c r="C6" s="8">
        <v>1</v>
      </c>
    </row>
    <row r="7" spans="1:3" s="6" customFormat="1" ht="12" thickBot="1">
      <c r="A7" s="64" t="s">
        <v>12</v>
      </c>
      <c r="B7" s="65"/>
      <c r="C7" s="8" t="s">
        <v>23</v>
      </c>
    </row>
    <row r="8" spans="1:3" s="6" customFormat="1" ht="23.25" thickBot="1">
      <c r="A8" s="9" t="s">
        <v>8</v>
      </c>
      <c r="B8" s="10" t="s">
        <v>9</v>
      </c>
      <c r="C8" s="8" t="s">
        <v>20</v>
      </c>
    </row>
    <row r="9" spans="1:3" s="3" customFormat="1" ht="11.25">
      <c r="A9" s="66" t="s">
        <v>14</v>
      </c>
      <c r="B9" s="98" t="s">
        <v>24</v>
      </c>
      <c r="C9" s="20">
        <v>0.21875</v>
      </c>
    </row>
    <row r="10" spans="1:3" s="3" customFormat="1" ht="13.5" customHeight="1" thickBot="1">
      <c r="A10" s="68"/>
      <c r="B10" s="99"/>
      <c r="C10" s="21">
        <f>C9+TIME(0,5,0)</f>
        <v>0.2222222222222222</v>
      </c>
    </row>
    <row r="11" spans="1:3" s="3" customFormat="1" ht="12.75" customHeight="1">
      <c r="A11" s="68"/>
      <c r="B11" s="98" t="s">
        <v>10</v>
      </c>
      <c r="C11" s="20">
        <f>C10+TIME(0,20,0)</f>
        <v>0.2361111111111111</v>
      </c>
    </row>
    <row r="12" spans="1:3" s="3" customFormat="1" ht="12.75" customHeight="1" thickBot="1">
      <c r="A12" s="68"/>
      <c r="B12" s="99"/>
      <c r="C12" s="21">
        <f>C11+TIME(0,10,0)</f>
        <v>0.24305555555555555</v>
      </c>
    </row>
    <row r="13" spans="1:3" s="3" customFormat="1" ht="11.25">
      <c r="A13" s="66" t="s">
        <v>15</v>
      </c>
      <c r="B13" s="97" t="s">
        <v>11</v>
      </c>
      <c r="C13" s="20">
        <f>C12+TIME(1,7,0)</f>
        <v>0.2895833333333333</v>
      </c>
    </row>
    <row r="14" spans="1:3" s="3" customFormat="1" ht="12" thickBot="1">
      <c r="A14" s="53"/>
      <c r="B14" s="97"/>
      <c r="C14" s="22">
        <f>C13+TIME(0,8,0)</f>
        <v>0.29513888888888884</v>
      </c>
    </row>
    <row r="15" spans="1:3" s="3" customFormat="1" ht="11.25">
      <c r="A15" s="100" t="s">
        <v>16</v>
      </c>
      <c r="B15" s="98" t="s">
        <v>11</v>
      </c>
      <c r="C15" s="20">
        <f>C14+TIME(1,0,0)</f>
        <v>0.3368055555555555</v>
      </c>
    </row>
    <row r="16" spans="1:3" s="3" customFormat="1" ht="12" thickBot="1">
      <c r="A16" s="101"/>
      <c r="B16" s="99"/>
      <c r="C16" s="21">
        <f>C15+TIME(0,10,0)</f>
        <v>0.34374999999999994</v>
      </c>
    </row>
    <row r="17" spans="1:3" s="3" customFormat="1" ht="11.25">
      <c r="A17" s="66" t="s">
        <v>17</v>
      </c>
      <c r="B17" s="98" t="s">
        <v>10</v>
      </c>
      <c r="C17" s="20">
        <f>C16+TIME(0,38,0)</f>
        <v>0.37013888888888885</v>
      </c>
    </row>
    <row r="18" spans="1:3" s="3" customFormat="1" ht="13.5" customHeight="1" thickBot="1">
      <c r="A18" s="68"/>
      <c r="B18" s="99"/>
      <c r="C18" s="21">
        <f>C17+TIME(0,7,0)</f>
        <v>0.37499999999999994</v>
      </c>
    </row>
    <row r="19" spans="1:3" s="3" customFormat="1" ht="12.75" customHeight="1">
      <c r="A19" s="68"/>
      <c r="B19" s="97" t="s">
        <v>25</v>
      </c>
      <c r="C19" s="22">
        <f>C18+TIME(0,6,0)</f>
        <v>0.3791666666666666</v>
      </c>
    </row>
    <row r="20" spans="1:3" s="3" customFormat="1" ht="13.5" customHeight="1" thickBot="1">
      <c r="A20" s="53"/>
      <c r="B20" s="97"/>
      <c r="C20" s="23">
        <f>C19+TIME(0,7,0)</f>
        <v>0.3840277777777777</v>
      </c>
    </row>
    <row r="21" spans="1:3" s="3" customFormat="1" ht="11.25">
      <c r="A21" s="100" t="s">
        <v>5</v>
      </c>
      <c r="B21" s="98" t="s">
        <v>10</v>
      </c>
      <c r="C21" s="20">
        <f>C20+TIME(1,13,0)</f>
        <v>0.4347222222222221</v>
      </c>
    </row>
    <row r="22" spans="1:3" s="3" customFormat="1" ht="12" thickBot="1">
      <c r="A22" s="101"/>
      <c r="B22" s="99"/>
      <c r="C22" s="21">
        <f>C21+TIME(0,19,0)</f>
        <v>0.4479166666666666</v>
      </c>
    </row>
    <row r="23" spans="1:3" s="3" customFormat="1" ht="11.25">
      <c r="A23" s="102" t="s">
        <v>6</v>
      </c>
      <c r="B23" s="97" t="s">
        <v>11</v>
      </c>
      <c r="C23" s="20">
        <f>C22+TIME(1,34,0)</f>
        <v>0.5131944444444444</v>
      </c>
    </row>
    <row r="24" spans="1:3" s="3" customFormat="1" ht="12" thickBot="1">
      <c r="A24" s="102"/>
      <c r="B24" s="97"/>
      <c r="C24" s="21">
        <f>C23+TIME(0,5,0)</f>
        <v>0.5166666666666666</v>
      </c>
    </row>
    <row r="25" spans="1:3" s="3" customFormat="1" ht="11.25">
      <c r="A25" s="100" t="s">
        <v>7</v>
      </c>
      <c r="B25" s="98" t="s">
        <v>11</v>
      </c>
      <c r="C25" s="20">
        <f>C24+TIME(0,20,0)</f>
        <v>0.5305555555555554</v>
      </c>
    </row>
    <row r="26" spans="1:3" s="3" customFormat="1" ht="12" thickBot="1">
      <c r="A26" s="101"/>
      <c r="B26" s="99"/>
      <c r="C26" s="21">
        <f>C25+TIME(0,16,0)</f>
        <v>0.5416666666666665</v>
      </c>
    </row>
    <row r="27" spans="1:3" s="3" customFormat="1" ht="11.25">
      <c r="A27" s="102" t="s">
        <v>18</v>
      </c>
      <c r="B27" s="97" t="s">
        <v>11</v>
      </c>
      <c r="C27" s="20">
        <f>C26+TIME(2,6,0)</f>
        <v>0.6291666666666665</v>
      </c>
    </row>
    <row r="28" spans="1:3" s="3" customFormat="1" ht="12" thickBot="1">
      <c r="A28" s="102"/>
      <c r="B28" s="97"/>
      <c r="C28" s="21">
        <f>C27+TIME(0,5,0)</f>
        <v>0.6326388888888888</v>
      </c>
    </row>
    <row r="29" spans="1:6" s="13" customFormat="1" ht="26.25" customHeight="1" thickBot="1">
      <c r="A29" s="72" t="s">
        <v>26</v>
      </c>
      <c r="B29" s="73"/>
      <c r="C29" s="74"/>
      <c r="D29" s="14"/>
      <c r="E29" s="16"/>
      <c r="F29" s="16"/>
    </row>
    <row r="30" spans="1:3" s="5" customFormat="1" ht="13.5" thickBot="1">
      <c r="A30" s="64" t="s">
        <v>2</v>
      </c>
      <c r="B30" s="65"/>
      <c r="C30" s="15">
        <v>606</v>
      </c>
    </row>
    <row r="31" spans="1:3" s="6" customFormat="1" ht="12" thickBot="1">
      <c r="A31" s="64" t="s">
        <v>3</v>
      </c>
      <c r="B31" s="65"/>
      <c r="C31" s="8">
        <v>1</v>
      </c>
    </row>
    <row r="32" spans="1:3" s="2" customFormat="1" ht="23.25" thickBot="1">
      <c r="A32" s="64" t="s">
        <v>0</v>
      </c>
      <c r="B32" s="65"/>
      <c r="C32" s="19" t="s">
        <v>22</v>
      </c>
    </row>
    <row r="33" spans="1:3" s="2" customFormat="1" ht="12" thickBot="1">
      <c r="A33" s="64" t="s">
        <v>1</v>
      </c>
      <c r="B33" s="65"/>
      <c r="C33" s="7">
        <v>40025</v>
      </c>
    </row>
    <row r="34" spans="1:3" s="6" customFormat="1" ht="12" thickBot="1">
      <c r="A34" s="64" t="s">
        <v>4</v>
      </c>
      <c r="B34" s="65"/>
      <c r="C34" s="8">
        <v>1</v>
      </c>
    </row>
    <row r="35" spans="1:3" s="6" customFormat="1" ht="12" thickBot="1">
      <c r="A35" s="64" t="s">
        <v>12</v>
      </c>
      <c r="B35" s="65"/>
      <c r="C35" s="8" t="s">
        <v>23</v>
      </c>
    </row>
    <row r="36" spans="1:3" s="6" customFormat="1" ht="23.25" thickBot="1">
      <c r="A36" s="9" t="s">
        <v>8</v>
      </c>
      <c r="B36" s="10" t="s">
        <v>9</v>
      </c>
      <c r="C36" s="8" t="s">
        <v>20</v>
      </c>
    </row>
    <row r="37" spans="1:3" s="3" customFormat="1" ht="11.25">
      <c r="A37" s="100" t="s">
        <v>18</v>
      </c>
      <c r="B37" s="98" t="s">
        <v>11</v>
      </c>
      <c r="C37" s="20">
        <v>0.6805555555555555</v>
      </c>
    </row>
    <row r="38" spans="1:3" s="3" customFormat="1" ht="12" thickBot="1">
      <c r="A38" s="101"/>
      <c r="B38" s="99"/>
      <c r="C38" s="21">
        <f>C37+TIME(0,10,0)</f>
        <v>0.6874999999999999</v>
      </c>
    </row>
    <row r="39" spans="1:3" s="3" customFormat="1" ht="11.25">
      <c r="A39" s="102" t="s">
        <v>7</v>
      </c>
      <c r="B39" s="98" t="s">
        <v>11</v>
      </c>
      <c r="C39" s="20">
        <f>C38+TIME(2,6,0)</f>
        <v>0.7749999999999999</v>
      </c>
    </row>
    <row r="40" spans="1:3" s="3" customFormat="1" ht="12" thickBot="1">
      <c r="A40" s="102"/>
      <c r="B40" s="99"/>
      <c r="C40" s="21">
        <f>C39+TIME(0,14,0)</f>
        <v>0.7847222222222221</v>
      </c>
    </row>
    <row r="41" spans="1:3" s="3" customFormat="1" ht="11.25">
      <c r="A41" s="100" t="s">
        <v>6</v>
      </c>
      <c r="B41" s="98" t="s">
        <v>11</v>
      </c>
      <c r="C41" s="20">
        <f>C40+TIME(0,20,0)</f>
        <v>0.7986111111111109</v>
      </c>
    </row>
    <row r="42" spans="1:3" ht="13.5" thickBot="1">
      <c r="A42" s="101"/>
      <c r="B42" s="99"/>
      <c r="C42" s="21">
        <f>C41+TIME(0,0,0)</f>
        <v>0.7986111111111109</v>
      </c>
    </row>
    <row r="43" spans="1:3" s="3" customFormat="1" ht="11.25">
      <c r="A43" s="66" t="s">
        <v>5</v>
      </c>
      <c r="B43" s="98" t="s">
        <v>10</v>
      </c>
      <c r="C43" s="20">
        <f>C42+TIME(1,34,0)</f>
        <v>0.8638888888888887</v>
      </c>
    </row>
    <row r="44" spans="1:3" s="3" customFormat="1" ht="12" thickBot="1">
      <c r="A44" s="53"/>
      <c r="B44" s="99"/>
      <c r="C44" s="21">
        <f>C43+TIME(0,16,0)</f>
        <v>0.8749999999999998</v>
      </c>
    </row>
    <row r="45" spans="1:3" s="3" customFormat="1" ht="12.75" customHeight="1">
      <c r="A45" s="68" t="s">
        <v>17</v>
      </c>
      <c r="B45" s="97" t="s">
        <v>25</v>
      </c>
      <c r="C45" s="22">
        <f>C44+TIME(1,13,0)</f>
        <v>0.9256944444444443</v>
      </c>
    </row>
    <row r="46" spans="1:3" s="3" customFormat="1" ht="13.5" customHeight="1" thickBot="1">
      <c r="A46" s="68"/>
      <c r="B46" s="97"/>
      <c r="C46" s="23">
        <f>C45+TIME(0,1,0)</f>
        <v>0.9263888888888887</v>
      </c>
    </row>
    <row r="47" spans="1:3" s="3" customFormat="1" ht="12.75" customHeight="1">
      <c r="A47" s="68"/>
      <c r="B47" s="98" t="s">
        <v>10</v>
      </c>
      <c r="C47" s="20">
        <f>C46+TIME(0,7,0)</f>
        <v>0.9312499999999998</v>
      </c>
    </row>
    <row r="48" spans="1:3" s="3" customFormat="1" ht="13.5" customHeight="1" thickBot="1">
      <c r="A48" s="53"/>
      <c r="B48" s="99"/>
      <c r="C48" s="21">
        <f>C47+TIME(0,6,0)</f>
        <v>0.9354166666666665</v>
      </c>
    </row>
    <row r="49" spans="1:3" s="3" customFormat="1" ht="11.25">
      <c r="A49" s="102" t="s">
        <v>16</v>
      </c>
      <c r="B49" s="98" t="s">
        <v>11</v>
      </c>
      <c r="C49" s="20">
        <f>C48+TIME(0,38,0)</f>
        <v>0.9618055555555554</v>
      </c>
    </row>
    <row r="50" spans="1:3" s="3" customFormat="1" ht="12" thickBot="1">
      <c r="A50" s="102"/>
      <c r="B50" s="99"/>
      <c r="C50" s="21">
        <f>C49+TIME(0,5,0)</f>
        <v>0.9652777777777776</v>
      </c>
    </row>
    <row r="51" spans="1:3" s="3" customFormat="1" ht="11.25">
      <c r="A51" s="100" t="s">
        <v>15</v>
      </c>
      <c r="B51" s="98" t="s">
        <v>11</v>
      </c>
      <c r="C51" s="20">
        <f>C50+TIME(0,55,0)</f>
        <v>1.003472222222222</v>
      </c>
    </row>
    <row r="52" spans="1:3" ht="13.5" thickBot="1">
      <c r="A52" s="101"/>
      <c r="B52" s="99"/>
      <c r="C52" s="21">
        <f>C51+TIME(0,0,0)</f>
        <v>1.003472222222222</v>
      </c>
    </row>
    <row r="53" spans="1:3" s="3" customFormat="1" ht="11.25">
      <c r="A53" s="100" t="s">
        <v>14</v>
      </c>
      <c r="B53" s="98" t="s">
        <v>10</v>
      </c>
      <c r="C53" s="20">
        <f>C52+TIME(1,7,0)</f>
        <v>1.0499999999999998</v>
      </c>
    </row>
    <row r="54" spans="1:3" ht="13.5" thickBot="1">
      <c r="A54" s="101"/>
      <c r="B54" s="99"/>
      <c r="C54" s="21">
        <f>C53+TIME(0,5,0)</f>
        <v>1.0534722222222221</v>
      </c>
    </row>
    <row r="56" spans="1:14" ht="25.5" customHeight="1">
      <c r="A56" s="103" t="s">
        <v>19</v>
      </c>
      <c r="B56" s="103"/>
      <c r="C56" s="18">
        <v>40082</v>
      </c>
      <c r="D56" s="17"/>
      <c r="E56" s="17"/>
      <c r="F56" s="17"/>
      <c r="H56" s="26"/>
      <c r="I56" s="24"/>
      <c r="J56" s="24"/>
      <c r="K56" s="24"/>
      <c r="L56" s="27"/>
      <c r="M56" s="27"/>
      <c r="N56" s="27"/>
    </row>
    <row r="57" spans="1:11" ht="12.75" customHeight="1">
      <c r="A57" s="63" t="s">
        <v>27</v>
      </c>
      <c r="B57" s="63"/>
      <c r="C57" s="63"/>
      <c r="D57" s="28"/>
      <c r="E57" s="28"/>
      <c r="F57" s="28"/>
      <c r="G57" s="28"/>
      <c r="H57" s="28"/>
      <c r="I57" s="28"/>
      <c r="J57" s="28"/>
      <c r="K57" s="28"/>
    </row>
    <row r="58" spans="1:3" ht="12.75">
      <c r="A58" s="63"/>
      <c r="B58" s="63"/>
      <c r="C58" s="63"/>
    </row>
  </sheetData>
  <mergeCells count="51">
    <mergeCell ref="B45:B46"/>
    <mergeCell ref="A45:A48"/>
    <mergeCell ref="A56:B56"/>
    <mergeCell ref="A57:C58"/>
    <mergeCell ref="A53:A54"/>
    <mergeCell ref="B53:B54"/>
    <mergeCell ref="A6:B6"/>
    <mergeCell ref="A7:B7"/>
    <mergeCell ref="A2:B2"/>
    <mergeCell ref="A3:B3"/>
    <mergeCell ref="A4:B4"/>
    <mergeCell ref="A5:B5"/>
    <mergeCell ref="A41:A42"/>
    <mergeCell ref="B37:B38"/>
    <mergeCell ref="B39:B40"/>
    <mergeCell ref="B41:B42"/>
    <mergeCell ref="A37:A38"/>
    <mergeCell ref="A21:A22"/>
    <mergeCell ref="A25:A26"/>
    <mergeCell ref="B25:B26"/>
    <mergeCell ref="A39:A40"/>
    <mergeCell ref="B19:B20"/>
    <mergeCell ref="A17:A20"/>
    <mergeCell ref="B51:B52"/>
    <mergeCell ref="A43:A44"/>
    <mergeCell ref="B43:B44"/>
    <mergeCell ref="B47:B48"/>
    <mergeCell ref="A49:A50"/>
    <mergeCell ref="B49:B50"/>
    <mergeCell ref="A51:A52"/>
    <mergeCell ref="B17:B18"/>
    <mergeCell ref="A13:A14"/>
    <mergeCell ref="A15:A16"/>
    <mergeCell ref="A35:B35"/>
    <mergeCell ref="A23:A24"/>
    <mergeCell ref="B23:B24"/>
    <mergeCell ref="A32:B32"/>
    <mergeCell ref="A33:B33"/>
    <mergeCell ref="A34:B34"/>
    <mergeCell ref="B27:B28"/>
    <mergeCell ref="A27:A28"/>
    <mergeCell ref="A1:C1"/>
    <mergeCell ref="A29:C29"/>
    <mergeCell ref="A30:B30"/>
    <mergeCell ref="A31:B31"/>
    <mergeCell ref="B13:B14"/>
    <mergeCell ref="B11:B12"/>
    <mergeCell ref="A9:A12"/>
    <mergeCell ref="B21:B22"/>
    <mergeCell ref="B15:B16"/>
    <mergeCell ref="B9:B10"/>
  </mergeCells>
  <hyperlinks>
    <hyperlink ref="A57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N57"/>
  <sheetViews>
    <sheetView workbookViewId="0" topLeftCell="A1">
      <selection activeCell="A8" sqref="A8"/>
    </sheetView>
  </sheetViews>
  <sheetFormatPr defaultColWidth="9.00390625" defaultRowHeight="12.75"/>
  <cols>
    <col min="1" max="1" width="16.00390625" style="5" bestFit="1" customWidth="1"/>
    <col min="2" max="2" width="22.625" style="5" customWidth="1"/>
    <col min="3" max="3" width="22.00390625" style="37" bestFit="1" customWidth="1"/>
    <col min="4" max="16384" width="12.00390625" style="5" customWidth="1"/>
  </cols>
  <sheetData>
    <row r="1" spans="1:6" s="30" customFormat="1" ht="18" customHeight="1" thickBot="1">
      <c r="A1" s="72" t="s">
        <v>28</v>
      </c>
      <c r="B1" s="73"/>
      <c r="C1" s="74"/>
      <c r="D1" s="29"/>
      <c r="E1" s="29"/>
      <c r="F1" s="29"/>
    </row>
    <row r="2" spans="1:3" ht="13.5" thickBot="1">
      <c r="A2" s="64" t="s">
        <v>2</v>
      </c>
      <c r="B2" s="65"/>
      <c r="C2" s="15">
        <v>609</v>
      </c>
    </row>
    <row r="3" spans="1:3" s="6" customFormat="1" ht="13.5" customHeight="1" thickBot="1">
      <c r="A3" s="64" t="s">
        <v>3</v>
      </c>
      <c r="B3" s="65"/>
      <c r="C3" s="15">
        <v>1</v>
      </c>
    </row>
    <row r="4" spans="1:7" s="2" customFormat="1" ht="34.5" customHeight="1" thickBot="1">
      <c r="A4" s="64" t="s">
        <v>0</v>
      </c>
      <c r="B4" s="65"/>
      <c r="C4" s="31" t="s">
        <v>29</v>
      </c>
      <c r="F4" s="32"/>
      <c r="G4" s="32"/>
    </row>
    <row r="5" spans="1:3" s="2" customFormat="1" ht="12" thickBot="1">
      <c r="A5" s="64" t="s">
        <v>1</v>
      </c>
      <c r="B5" s="65"/>
      <c r="C5" s="7"/>
    </row>
    <row r="6" spans="1:3" s="6" customFormat="1" ht="13.5" customHeight="1" thickBot="1">
      <c r="A6" s="64" t="s">
        <v>4</v>
      </c>
      <c r="B6" s="65"/>
      <c r="C6" s="15">
        <v>1</v>
      </c>
    </row>
    <row r="7" spans="1:3" s="6" customFormat="1" ht="13.5" customHeight="1" thickBot="1">
      <c r="A7" s="64" t="s">
        <v>12</v>
      </c>
      <c r="B7" s="65"/>
      <c r="C7" s="15" t="s">
        <v>23</v>
      </c>
    </row>
    <row r="8" spans="1:3" s="6" customFormat="1" ht="12" thickBot="1">
      <c r="A8" s="57" t="s">
        <v>8</v>
      </c>
      <c r="B8" s="10" t="s">
        <v>9</v>
      </c>
      <c r="C8" s="15"/>
    </row>
    <row r="9" spans="1:3" s="34" customFormat="1" ht="13.5" customHeight="1" thickBot="1">
      <c r="A9" s="68" t="s">
        <v>14</v>
      </c>
      <c r="B9" s="66" t="s">
        <v>10</v>
      </c>
      <c r="C9" s="33">
        <v>0.34722222222222227</v>
      </c>
    </row>
    <row r="10" spans="1:3" s="34" customFormat="1" ht="13.5" customHeight="1" thickBot="1">
      <c r="A10" s="67"/>
      <c r="B10" s="67"/>
      <c r="C10" s="33">
        <f>+C9+TIME(0,10,0)</f>
        <v>0.3541666666666667</v>
      </c>
    </row>
    <row r="11" spans="1:3" s="34" customFormat="1" ht="12" thickBot="1">
      <c r="A11" s="69" t="s">
        <v>15</v>
      </c>
      <c r="B11" s="66" t="s">
        <v>11</v>
      </c>
      <c r="C11" s="33">
        <f>C10+TIME(0,70,0)</f>
        <v>0.4027777777777778</v>
      </c>
    </row>
    <row r="12" spans="1:3" s="34" customFormat="1" ht="12" thickBot="1">
      <c r="A12" s="67"/>
      <c r="B12" s="67"/>
      <c r="C12" s="33">
        <f>+C11+TIME(0,10,0)</f>
        <v>0.4097222222222222</v>
      </c>
    </row>
    <row r="13" spans="1:3" s="34" customFormat="1" ht="12" thickBot="1">
      <c r="A13" s="69" t="s">
        <v>16</v>
      </c>
      <c r="B13" s="66" t="s">
        <v>11</v>
      </c>
      <c r="C13" s="33">
        <f>C12+TIME(0,65,0)</f>
        <v>0.4548611111111111</v>
      </c>
    </row>
    <row r="14" spans="1:3" s="34" customFormat="1" ht="12" thickBot="1">
      <c r="A14" s="67"/>
      <c r="B14" s="67"/>
      <c r="C14" s="33">
        <f>+C13+TIME(0,10,0)</f>
        <v>0.4618055555555555</v>
      </c>
    </row>
    <row r="15" spans="1:3" s="34" customFormat="1" ht="12" thickBot="1">
      <c r="A15" s="69" t="s">
        <v>17</v>
      </c>
      <c r="B15" s="66" t="s">
        <v>10</v>
      </c>
      <c r="C15" s="33">
        <f>C14+TIME(0,40,0)</f>
        <v>0.4895833333333333</v>
      </c>
    </row>
    <row r="16" spans="1:3" s="34" customFormat="1" ht="13.5" customHeight="1" thickBot="1">
      <c r="A16" s="68"/>
      <c r="B16" s="67"/>
      <c r="C16" s="33">
        <f>+C15+TIME(0,10,0)</f>
        <v>0.49652777777777773</v>
      </c>
    </row>
    <row r="17" spans="1:3" s="34" customFormat="1" ht="13.5" customHeight="1" thickBot="1">
      <c r="A17" s="68"/>
      <c r="B17" s="66" t="s">
        <v>25</v>
      </c>
      <c r="C17" s="33">
        <f>C16+TIME(0,8,0)</f>
        <v>0.5020833333333333</v>
      </c>
    </row>
    <row r="18" spans="1:3" s="34" customFormat="1" ht="13.5" customHeight="1" thickBot="1">
      <c r="A18" s="53"/>
      <c r="B18" s="67"/>
      <c r="C18" s="33">
        <f>+C17+TIME(0,7,0)</f>
        <v>0.5069444444444444</v>
      </c>
    </row>
    <row r="19" spans="1:3" s="34" customFormat="1" ht="13.5" customHeight="1" thickBot="1">
      <c r="A19" s="66" t="s">
        <v>5</v>
      </c>
      <c r="B19" s="66" t="s">
        <v>10</v>
      </c>
      <c r="C19" s="33">
        <f>C18+TIME(0,82,0)</f>
        <v>0.5638888888888889</v>
      </c>
    </row>
    <row r="20" spans="1:3" s="34" customFormat="1" ht="13.5" customHeight="1" thickBot="1">
      <c r="A20" s="67"/>
      <c r="B20" s="67"/>
      <c r="C20" s="33">
        <f>+C19+TIME(0,18,0)</f>
        <v>0.5763888888888888</v>
      </c>
    </row>
    <row r="21" spans="1:3" s="34" customFormat="1" ht="13.5" customHeight="1" thickBot="1">
      <c r="A21" s="66" t="s">
        <v>6</v>
      </c>
      <c r="B21" s="66" t="s">
        <v>11</v>
      </c>
      <c r="C21" s="33">
        <f>C20+TIME(0,60,0)</f>
        <v>0.6180555555555555</v>
      </c>
    </row>
    <row r="22" spans="1:3" s="34" customFormat="1" ht="13.5" customHeight="1" thickBot="1">
      <c r="A22" s="67"/>
      <c r="B22" s="67"/>
      <c r="C22" s="33">
        <f>+C21+TIME(0,5,0)</f>
        <v>0.6215277777777777</v>
      </c>
    </row>
    <row r="23" spans="1:3" s="34" customFormat="1" ht="13.5" customHeight="1" thickBot="1">
      <c r="A23" s="66" t="s">
        <v>7</v>
      </c>
      <c r="B23" s="66" t="s">
        <v>11</v>
      </c>
      <c r="C23" s="33">
        <f>C22+TIME(0,60,0)</f>
        <v>0.6631944444444443</v>
      </c>
    </row>
    <row r="24" spans="1:3" s="34" customFormat="1" ht="13.5" customHeight="1" thickBot="1">
      <c r="A24" s="67"/>
      <c r="B24" s="67"/>
      <c r="C24" s="33">
        <f>+C23+TIME(0,5,0)</f>
        <v>0.6666666666666665</v>
      </c>
    </row>
    <row r="25" spans="1:3" s="34" customFormat="1" ht="12" thickBot="1">
      <c r="A25" s="69" t="s">
        <v>30</v>
      </c>
      <c r="B25" s="104" t="s">
        <v>31</v>
      </c>
      <c r="C25" s="33">
        <f>C24+TIME(0,60,0)</f>
        <v>0.7083333333333331</v>
      </c>
    </row>
    <row r="26" spans="1:3" s="34" customFormat="1" ht="12" thickBot="1">
      <c r="A26" s="67"/>
      <c r="B26" s="105"/>
      <c r="C26" s="33">
        <f>+C25+TIME(0,5,0)</f>
        <v>0.7118055555555554</v>
      </c>
    </row>
    <row r="27" spans="1:6" s="30" customFormat="1" ht="18" customHeight="1" thickBot="1">
      <c r="A27" s="75" t="s">
        <v>32</v>
      </c>
      <c r="B27" s="76"/>
      <c r="C27" s="77"/>
      <c r="D27" s="29"/>
      <c r="E27" s="29"/>
      <c r="F27" s="29"/>
    </row>
    <row r="28" spans="1:3" ht="13.5" thickBot="1">
      <c r="A28" s="64" t="s">
        <v>2</v>
      </c>
      <c r="B28" s="65"/>
      <c r="C28" s="15">
        <v>609</v>
      </c>
    </row>
    <row r="29" spans="1:3" s="6" customFormat="1" ht="13.5" customHeight="1" thickBot="1">
      <c r="A29" s="64" t="s">
        <v>3</v>
      </c>
      <c r="B29" s="65"/>
      <c r="C29" s="15">
        <v>1</v>
      </c>
    </row>
    <row r="30" spans="1:7" s="2" customFormat="1" ht="36" customHeight="1" thickBot="1">
      <c r="A30" s="64" t="s">
        <v>0</v>
      </c>
      <c r="B30" s="65"/>
      <c r="C30" s="31" t="s">
        <v>29</v>
      </c>
      <c r="F30" s="32"/>
      <c r="G30" s="32"/>
    </row>
    <row r="31" spans="1:3" s="2" customFormat="1" ht="12" thickBot="1">
      <c r="A31" s="64" t="s">
        <v>1</v>
      </c>
      <c r="B31" s="65"/>
      <c r="C31" s="7"/>
    </row>
    <row r="32" spans="1:3" s="6" customFormat="1" ht="13.5" customHeight="1" thickBot="1">
      <c r="A32" s="64" t="s">
        <v>4</v>
      </c>
      <c r="B32" s="65"/>
      <c r="C32" s="8">
        <v>1</v>
      </c>
    </row>
    <row r="33" spans="1:3" s="6" customFormat="1" ht="13.5" customHeight="1" thickBot="1">
      <c r="A33" s="64" t="s">
        <v>12</v>
      </c>
      <c r="B33" s="65"/>
      <c r="C33" s="8" t="s">
        <v>23</v>
      </c>
    </row>
    <row r="34" spans="1:3" s="6" customFormat="1" ht="12" thickBot="1">
      <c r="A34" s="9" t="s">
        <v>8</v>
      </c>
      <c r="B34" s="10" t="s">
        <v>9</v>
      </c>
      <c r="C34" s="8" t="s">
        <v>20</v>
      </c>
    </row>
    <row r="35" spans="1:3" s="34" customFormat="1" ht="11.25">
      <c r="A35" s="66" t="s">
        <v>30</v>
      </c>
      <c r="B35" s="106" t="s">
        <v>31</v>
      </c>
      <c r="C35" s="35">
        <v>0.3888888888888889</v>
      </c>
    </row>
    <row r="36" spans="1:3" s="34" customFormat="1" ht="13.5" customHeight="1" thickBot="1">
      <c r="A36" s="67"/>
      <c r="B36" s="107"/>
      <c r="C36" s="36">
        <f>+C35+TIME(0,10,0)</f>
        <v>0.3958333333333333</v>
      </c>
    </row>
    <row r="37" spans="1:3" s="34" customFormat="1" ht="11.25">
      <c r="A37" s="66" t="s">
        <v>7</v>
      </c>
      <c r="B37" s="66" t="s">
        <v>11</v>
      </c>
      <c r="C37" s="35">
        <v>0.7013888888888888</v>
      </c>
    </row>
    <row r="38" spans="1:3" s="34" customFormat="1" ht="13.5" customHeight="1" thickBot="1">
      <c r="A38" s="67"/>
      <c r="B38" s="67"/>
      <c r="C38" s="36">
        <f>+C37+TIME(0,10,0)</f>
        <v>0.7083333333333333</v>
      </c>
    </row>
    <row r="39" spans="1:3" s="34" customFormat="1" ht="12" thickBot="1">
      <c r="A39" s="66" t="s">
        <v>6</v>
      </c>
      <c r="B39" s="66" t="s">
        <v>11</v>
      </c>
      <c r="C39" s="33">
        <f>C38+TIME(0,60,0)</f>
        <v>0.7499999999999999</v>
      </c>
    </row>
    <row r="40" spans="1:3" s="34" customFormat="1" ht="13.5" customHeight="1" thickBot="1">
      <c r="A40" s="67"/>
      <c r="B40" s="67"/>
      <c r="C40" s="33">
        <f>+C39+TIME(0,5,0)</f>
        <v>0.7534722222222221</v>
      </c>
    </row>
    <row r="41" spans="1:3" s="34" customFormat="1" ht="13.5" customHeight="1" thickBot="1">
      <c r="A41" s="69" t="s">
        <v>5</v>
      </c>
      <c r="B41" s="66" t="s">
        <v>10</v>
      </c>
      <c r="C41" s="33">
        <f>C40+TIME(0,60,0)</f>
        <v>0.7951388888888887</v>
      </c>
    </row>
    <row r="42" spans="1:3" s="34" customFormat="1" ht="13.5" customHeight="1" thickBot="1">
      <c r="A42" s="67"/>
      <c r="B42" s="67"/>
      <c r="C42" s="33">
        <f>+C41+TIME(0,20,0)</f>
        <v>0.8090277777777776</v>
      </c>
    </row>
    <row r="43" spans="1:3" s="34" customFormat="1" ht="13.5" customHeight="1" thickBot="1">
      <c r="A43" s="69" t="s">
        <v>17</v>
      </c>
      <c r="B43" s="66" t="s">
        <v>25</v>
      </c>
      <c r="C43" s="33">
        <f>C42+TIME(0,80,0)</f>
        <v>0.8645833333333331</v>
      </c>
    </row>
    <row r="44" spans="1:3" s="34" customFormat="1" ht="13.5" customHeight="1" thickBot="1">
      <c r="A44" s="68"/>
      <c r="B44" s="67"/>
      <c r="C44" s="33">
        <f>+C43+TIME(0,5,0)</f>
        <v>0.8680555555555554</v>
      </c>
    </row>
    <row r="45" spans="1:3" s="34" customFormat="1" ht="13.5" customHeight="1" thickBot="1">
      <c r="A45" s="68"/>
      <c r="B45" s="66" t="s">
        <v>10</v>
      </c>
      <c r="C45" s="33">
        <f>C44+TIME(0,10,0)</f>
        <v>0.8749999999999998</v>
      </c>
    </row>
    <row r="46" spans="1:3" s="34" customFormat="1" ht="13.5" customHeight="1" thickBot="1">
      <c r="A46" s="67"/>
      <c r="B46" s="67"/>
      <c r="C46" s="33">
        <f>+C45+TIME(0,5,0)</f>
        <v>0.878472222222222</v>
      </c>
    </row>
    <row r="47" spans="1:3" ht="13.5" thickBot="1">
      <c r="A47" s="69" t="s">
        <v>16</v>
      </c>
      <c r="B47" s="66" t="s">
        <v>11</v>
      </c>
      <c r="C47" s="33">
        <f>C46+TIME(0,40,0)</f>
        <v>0.9062499999999998</v>
      </c>
    </row>
    <row r="48" spans="1:3" ht="13.5" thickBot="1">
      <c r="A48" s="67"/>
      <c r="B48" s="67"/>
      <c r="C48" s="33">
        <f>+C47+TIME(0,5,0)</f>
        <v>0.909722222222222</v>
      </c>
    </row>
    <row r="49" spans="1:3" ht="13.5" thickBot="1">
      <c r="A49" s="69" t="s">
        <v>15</v>
      </c>
      <c r="B49" s="66" t="s">
        <v>11</v>
      </c>
      <c r="C49" s="33">
        <f>C48+TIME(0,65,0)</f>
        <v>0.9548611111111108</v>
      </c>
    </row>
    <row r="50" spans="1:3" ht="13.5" thickBot="1">
      <c r="A50" s="67"/>
      <c r="B50" s="67"/>
      <c r="C50" s="33">
        <f>+C49+TIME(0,10,0)</f>
        <v>0.9618055555555552</v>
      </c>
    </row>
    <row r="51" spans="1:3" ht="13.5" thickBot="1">
      <c r="A51" s="69" t="s">
        <v>14</v>
      </c>
      <c r="B51" s="66" t="s">
        <v>10</v>
      </c>
      <c r="C51" s="33">
        <f>C50+TIME(0,70,0)</f>
        <v>1.0104166666666663</v>
      </c>
    </row>
    <row r="52" spans="1:3" ht="13.5" thickBot="1">
      <c r="A52" s="53"/>
      <c r="B52" s="53"/>
      <c r="C52" s="33">
        <f>+C51+TIME(0,5,0)</f>
        <v>1.0138888888888886</v>
      </c>
    </row>
    <row r="54" spans="3:6" s="4" customFormat="1" ht="12.75">
      <c r="C54" s="24"/>
      <c r="F54" s="24"/>
    </row>
    <row r="55" spans="1:14" s="4" customFormat="1" ht="25.5" customHeight="1">
      <c r="A55" s="103" t="s">
        <v>19</v>
      </c>
      <c r="B55" s="103"/>
      <c r="C55" s="18">
        <v>40082</v>
      </c>
      <c r="D55" s="17"/>
      <c r="E55" s="17"/>
      <c r="F55" s="17"/>
      <c r="H55" s="26"/>
      <c r="I55" s="24"/>
      <c r="J55" s="24"/>
      <c r="K55" s="24"/>
      <c r="L55" s="27"/>
      <c r="M55" s="27"/>
      <c r="N55" s="27"/>
    </row>
    <row r="56" spans="1:11" s="4" customFormat="1" ht="12.75" customHeight="1">
      <c r="A56" s="63" t="s">
        <v>27</v>
      </c>
      <c r="B56" s="63"/>
      <c r="C56" s="63"/>
      <c r="D56" s="28"/>
      <c r="E56" s="28"/>
      <c r="F56" s="28"/>
      <c r="G56" s="28"/>
      <c r="H56" s="28"/>
      <c r="I56" s="28"/>
      <c r="J56" s="28"/>
      <c r="K56" s="28"/>
    </row>
    <row r="57" spans="1:3" s="4" customFormat="1" ht="12.75">
      <c r="A57" s="63"/>
      <c r="B57" s="63"/>
      <c r="C57" s="63"/>
    </row>
  </sheetData>
  <mergeCells count="50">
    <mergeCell ref="A21:A22"/>
    <mergeCell ref="B21:B22"/>
    <mergeCell ref="A35:A36"/>
    <mergeCell ref="B35:B36"/>
    <mergeCell ref="A29:B29"/>
    <mergeCell ref="A27:C27"/>
    <mergeCell ref="A30:B30"/>
    <mergeCell ref="B25:B26"/>
    <mergeCell ref="A55:B55"/>
    <mergeCell ref="A56:C57"/>
    <mergeCell ref="A28:B28"/>
    <mergeCell ref="A5:B5"/>
    <mergeCell ref="A6:B6"/>
    <mergeCell ref="B13:B14"/>
    <mergeCell ref="A31:B31"/>
    <mergeCell ref="B9:B10"/>
    <mergeCell ref="A9:A10"/>
    <mergeCell ref="A19:A20"/>
    <mergeCell ref="A25:A26"/>
    <mergeCell ref="A15:A18"/>
    <mergeCell ref="A23:A24"/>
    <mergeCell ref="A51:A52"/>
    <mergeCell ref="A49:A50"/>
    <mergeCell ref="A47:A48"/>
    <mergeCell ref="A1:C1"/>
    <mergeCell ref="A11:A12"/>
    <mergeCell ref="A13:A14"/>
    <mergeCell ref="B23:B24"/>
    <mergeCell ref="A2:B2"/>
    <mergeCell ref="A3:B3"/>
    <mergeCell ref="A4:B4"/>
    <mergeCell ref="B47:B48"/>
    <mergeCell ref="B49:B50"/>
    <mergeCell ref="A43:A46"/>
    <mergeCell ref="A39:A40"/>
    <mergeCell ref="A41:A42"/>
    <mergeCell ref="A7:B7"/>
    <mergeCell ref="B15:B16"/>
    <mergeCell ref="B17:B18"/>
    <mergeCell ref="B19:B20"/>
    <mergeCell ref="B51:B52"/>
    <mergeCell ref="B11:B12"/>
    <mergeCell ref="B45:B46"/>
    <mergeCell ref="B39:B40"/>
    <mergeCell ref="B41:B42"/>
    <mergeCell ref="A32:B32"/>
    <mergeCell ref="A33:B33"/>
    <mergeCell ref="B37:B38"/>
    <mergeCell ref="A37:A38"/>
    <mergeCell ref="B43:B44"/>
  </mergeCells>
  <hyperlinks>
    <hyperlink ref="A56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3"/>
  <sheetViews>
    <sheetView workbookViewId="0" topLeftCell="A13">
      <selection activeCell="A31" sqref="A31:IV33"/>
    </sheetView>
  </sheetViews>
  <sheetFormatPr defaultColWidth="9.00390625" defaultRowHeight="12.75"/>
  <cols>
    <col min="1" max="1" width="25.625" style="0" bestFit="1" customWidth="1"/>
    <col min="3" max="5" width="19.875" style="1" customWidth="1"/>
  </cols>
  <sheetData>
    <row r="1" spans="1:7" s="30" customFormat="1" ht="18" customHeight="1" thickBot="1">
      <c r="A1" s="72" t="s">
        <v>33</v>
      </c>
      <c r="B1" s="73"/>
      <c r="C1" s="73"/>
      <c r="D1" s="73"/>
      <c r="E1" s="74"/>
      <c r="F1" s="29"/>
      <c r="G1" s="29"/>
    </row>
    <row r="2" spans="1:5" s="5" customFormat="1" ht="13.5" thickBot="1">
      <c r="A2" s="64" t="s">
        <v>2</v>
      </c>
      <c r="B2" s="65"/>
      <c r="C2" s="108">
        <v>610</v>
      </c>
      <c r="D2" s="109"/>
      <c r="E2" s="110"/>
    </row>
    <row r="3" spans="1:5" s="6" customFormat="1" ht="13.5" customHeight="1" thickBot="1">
      <c r="A3" s="64" t="s">
        <v>3</v>
      </c>
      <c r="B3" s="65"/>
      <c r="C3" s="38">
        <v>1</v>
      </c>
      <c r="D3" s="39">
        <v>2</v>
      </c>
      <c r="E3" s="40">
        <v>1</v>
      </c>
    </row>
    <row r="4" spans="1:8" s="2" customFormat="1" ht="35.25" customHeight="1" thickBot="1">
      <c r="A4" s="64" t="s">
        <v>0</v>
      </c>
      <c r="B4" s="65"/>
      <c r="C4" s="41" t="s">
        <v>13</v>
      </c>
      <c r="D4" s="41" t="s">
        <v>13</v>
      </c>
      <c r="E4" s="41" t="s">
        <v>13</v>
      </c>
      <c r="F4" s="32"/>
      <c r="G4" s="32"/>
      <c r="H4" s="32"/>
    </row>
    <row r="5" spans="1:5" s="2" customFormat="1" ht="12" thickBot="1">
      <c r="A5" s="64" t="s">
        <v>1</v>
      </c>
      <c r="B5" s="65"/>
      <c r="C5" s="42"/>
      <c r="D5" s="43"/>
      <c r="E5" s="44"/>
    </row>
    <row r="6" spans="1:5" s="6" customFormat="1" ht="13.5" customHeight="1" thickBot="1">
      <c r="A6" s="64" t="s">
        <v>4</v>
      </c>
      <c r="B6" s="65"/>
      <c r="C6" s="38">
        <v>1</v>
      </c>
      <c r="D6" s="39">
        <v>1</v>
      </c>
      <c r="E6" s="40">
        <v>2</v>
      </c>
    </row>
    <row r="7" spans="1:5" s="6" customFormat="1" ht="13.5" customHeight="1" thickBot="1">
      <c r="A7" s="64" t="s">
        <v>12</v>
      </c>
      <c r="B7" s="65"/>
      <c r="C7" s="45" t="s">
        <v>23</v>
      </c>
      <c r="D7" s="45" t="s">
        <v>23</v>
      </c>
      <c r="E7" s="45" t="s">
        <v>23</v>
      </c>
    </row>
    <row r="8" spans="1:5" s="6" customFormat="1" ht="12" thickBot="1">
      <c r="A8" s="9" t="s">
        <v>8</v>
      </c>
      <c r="B8" s="10" t="s">
        <v>9</v>
      </c>
      <c r="C8" s="111" t="s">
        <v>20</v>
      </c>
      <c r="D8" s="112"/>
      <c r="E8" s="113"/>
    </row>
    <row r="9" spans="1:5" ht="12.75">
      <c r="A9" s="87" t="s">
        <v>14</v>
      </c>
      <c r="B9" s="114" t="s">
        <v>10</v>
      </c>
      <c r="C9" s="47">
        <v>0.3854166666666667</v>
      </c>
      <c r="D9" s="47">
        <v>0.7083333333333334</v>
      </c>
      <c r="E9" s="47">
        <v>0.7743055555555555</v>
      </c>
    </row>
    <row r="10" spans="1:5" ht="13.5" thickBot="1">
      <c r="A10" s="88"/>
      <c r="B10" s="115"/>
      <c r="C10" s="33">
        <f>+C9+TIME(0,10,0)</f>
        <v>0.3923611111111111</v>
      </c>
      <c r="D10" s="33">
        <f>+D9+TIME(0,10,0)</f>
        <v>0.7152777777777778</v>
      </c>
      <c r="E10" s="33">
        <f>+E9+TIME(0,10,0)</f>
        <v>0.7812499999999999</v>
      </c>
    </row>
    <row r="11" spans="1:5" ht="13.5" thickBot="1">
      <c r="A11" s="89" t="s">
        <v>35</v>
      </c>
      <c r="B11" s="116"/>
      <c r="C11" s="33">
        <f>+C10+TIME(0,29,0)</f>
        <v>0.4125</v>
      </c>
      <c r="D11" s="33">
        <f>+D10+TIME(0,29,0)</f>
        <v>0.7354166666666667</v>
      </c>
      <c r="E11" s="33">
        <f>+E10+TIME(0,29,0)</f>
        <v>0.8013888888888888</v>
      </c>
    </row>
    <row r="12" spans="1:5" ht="13.5" thickBot="1">
      <c r="A12" s="88"/>
      <c r="B12" s="115"/>
      <c r="C12" s="33">
        <f>+C11+TIME(0,5,0)</f>
        <v>0.4159722222222222</v>
      </c>
      <c r="D12" s="33">
        <f>+D11+TIME(0,5,0)</f>
        <v>0.7388888888888889</v>
      </c>
      <c r="E12" s="33">
        <f>+E11+TIME(0,5,0)</f>
        <v>0.804861111111111</v>
      </c>
    </row>
    <row r="13" spans="1:5" ht="13.5" thickBot="1">
      <c r="A13" s="89" t="s">
        <v>36</v>
      </c>
      <c r="B13" s="116" t="s">
        <v>11</v>
      </c>
      <c r="C13" s="33">
        <f>+C12+TIME(0,78,0)</f>
        <v>0.4701388888888889</v>
      </c>
      <c r="D13" s="33">
        <f>+D12+TIME(0,78,0)</f>
        <v>0.7930555555555556</v>
      </c>
      <c r="E13" s="33">
        <f>+E12+TIME(0,78,0)</f>
        <v>0.8590277777777777</v>
      </c>
    </row>
    <row r="14" spans="1:5" ht="13.5" thickBot="1">
      <c r="A14" s="92"/>
      <c r="B14" s="115"/>
      <c r="C14" s="33">
        <f>+C13+TIME(0,5,0)</f>
        <v>0.4736111111111111</v>
      </c>
      <c r="D14" s="33">
        <f>+D13+TIME(0,3,0)</f>
        <v>0.795138888888889</v>
      </c>
      <c r="E14" s="33">
        <f>+E13+TIME(0,5,0)</f>
        <v>0.8624999999999999</v>
      </c>
    </row>
    <row r="15" spans="1:7" s="30" customFormat="1" ht="18" customHeight="1" thickBot="1">
      <c r="A15" s="72" t="s">
        <v>34</v>
      </c>
      <c r="B15" s="73"/>
      <c r="C15" s="73"/>
      <c r="D15" s="73"/>
      <c r="E15" s="74"/>
      <c r="F15" s="29"/>
      <c r="G15" s="29"/>
    </row>
    <row r="16" spans="1:5" s="5" customFormat="1" ht="13.5" thickBot="1">
      <c r="A16" s="64" t="s">
        <v>2</v>
      </c>
      <c r="B16" s="65"/>
      <c r="C16" s="108">
        <v>521</v>
      </c>
      <c r="D16" s="109"/>
      <c r="E16" s="110"/>
    </row>
    <row r="17" spans="1:5" s="6" customFormat="1" ht="13.5" customHeight="1" thickBot="1">
      <c r="A17" s="64" t="s">
        <v>3</v>
      </c>
      <c r="B17" s="65"/>
      <c r="C17" s="38">
        <v>1</v>
      </c>
      <c r="D17" s="39">
        <v>1</v>
      </c>
      <c r="E17" s="40">
        <v>2</v>
      </c>
    </row>
    <row r="18" spans="1:8" s="2" customFormat="1" ht="37.5" customHeight="1" thickBot="1">
      <c r="A18" s="64" t="s">
        <v>0</v>
      </c>
      <c r="B18" s="65"/>
      <c r="C18" s="41" t="s">
        <v>13</v>
      </c>
      <c r="D18" s="41" t="s">
        <v>13</v>
      </c>
      <c r="E18" s="41" t="s">
        <v>13</v>
      </c>
      <c r="F18" s="32"/>
      <c r="G18" s="32"/>
      <c r="H18" s="32"/>
    </row>
    <row r="19" spans="1:5" s="2" customFormat="1" ht="12" thickBot="1">
      <c r="A19" s="64" t="s">
        <v>1</v>
      </c>
      <c r="B19" s="65"/>
      <c r="C19" s="42"/>
      <c r="D19" s="43"/>
      <c r="E19" s="44"/>
    </row>
    <row r="20" spans="1:5" s="6" customFormat="1" ht="13.5" customHeight="1" thickBot="1">
      <c r="A20" s="64" t="s">
        <v>4</v>
      </c>
      <c r="B20" s="65"/>
      <c r="C20" s="38">
        <v>1</v>
      </c>
      <c r="D20" s="39">
        <v>2</v>
      </c>
      <c r="E20" s="40">
        <v>1</v>
      </c>
    </row>
    <row r="21" spans="1:5" s="6" customFormat="1" ht="13.5" customHeight="1" thickBot="1">
      <c r="A21" s="64" t="s">
        <v>12</v>
      </c>
      <c r="B21" s="65"/>
      <c r="C21" s="45" t="s">
        <v>23</v>
      </c>
      <c r="D21" s="45" t="s">
        <v>23</v>
      </c>
      <c r="E21" s="45" t="s">
        <v>23</v>
      </c>
    </row>
    <row r="22" spans="1:5" s="6" customFormat="1" ht="12" thickBot="1">
      <c r="A22" s="9" t="s">
        <v>8</v>
      </c>
      <c r="B22" s="10" t="s">
        <v>9</v>
      </c>
      <c r="C22" s="111" t="s">
        <v>20</v>
      </c>
      <c r="D22" s="112"/>
      <c r="E22" s="113"/>
    </row>
    <row r="23" spans="1:5" ht="12.75">
      <c r="A23" s="114" t="s">
        <v>36</v>
      </c>
      <c r="B23" s="114" t="s">
        <v>11</v>
      </c>
      <c r="C23" s="47">
        <v>0.2847222222222222</v>
      </c>
      <c r="D23" s="47">
        <v>0.5416666666666666</v>
      </c>
      <c r="E23" s="47">
        <v>0.7951388888888888</v>
      </c>
    </row>
    <row r="24" spans="1:5" ht="13.5" thickBot="1">
      <c r="A24" s="115"/>
      <c r="B24" s="119"/>
      <c r="C24" s="33">
        <f>+C23+TIME(0,10,0)</f>
        <v>0.29166666666666663</v>
      </c>
      <c r="D24" s="33">
        <f>+D23+TIME(0,10,0)</f>
        <v>0.548611111111111</v>
      </c>
      <c r="E24" s="33">
        <f>+E23+TIME(0,5,0)</f>
        <v>0.798611111111111</v>
      </c>
    </row>
    <row r="25" spans="1:5" ht="13.5" thickBot="1">
      <c r="A25" s="116" t="s">
        <v>35</v>
      </c>
      <c r="B25" s="114"/>
      <c r="C25" s="33">
        <f>+C24+TIME(0,78,0)</f>
        <v>0.3458333333333333</v>
      </c>
      <c r="D25" s="33">
        <f>+D24+TIME(0,78,0)</f>
        <v>0.6027777777777777</v>
      </c>
      <c r="E25" s="33">
        <f>+E24+TIME(0,78,0)</f>
        <v>0.8527777777777777</v>
      </c>
    </row>
    <row r="26" spans="1:5" ht="13.5" thickBot="1">
      <c r="A26" s="115"/>
      <c r="B26" s="119"/>
      <c r="C26" s="33">
        <f>+C25+TIME(0,5,0)</f>
        <v>0.34930555555555554</v>
      </c>
      <c r="D26" s="33">
        <f>+D25+TIME(0,5,0)</f>
        <v>0.60625</v>
      </c>
      <c r="E26" s="33">
        <f>+E25+TIME(0,5,0)</f>
        <v>0.85625</v>
      </c>
    </row>
    <row r="27" spans="1:5" ht="13.5" thickBot="1">
      <c r="A27" s="116" t="s">
        <v>14</v>
      </c>
      <c r="B27" s="114" t="s">
        <v>10</v>
      </c>
      <c r="C27" s="33">
        <f>+C26+TIME(0,29,0)</f>
        <v>0.3694444444444444</v>
      </c>
      <c r="D27" s="33">
        <f>+D26+TIME(0,29,0)</f>
        <v>0.6263888888888889</v>
      </c>
      <c r="E27" s="33">
        <f>+E26+TIME(0,29,0)</f>
        <v>0.8763888888888889</v>
      </c>
    </row>
    <row r="28" spans="1:5" ht="13.5" thickBot="1">
      <c r="A28" s="115"/>
      <c r="B28" s="118"/>
      <c r="C28" s="33">
        <f>+C27+TIME(0,5,0)</f>
        <v>0.3729166666666666</v>
      </c>
      <c r="D28" s="33">
        <f>+D27+TIME(0,5,0)</f>
        <v>0.6298611111111111</v>
      </c>
      <c r="E28" s="33">
        <f>+E27+TIME(0,5,0)</f>
        <v>0.8798611111111111</v>
      </c>
    </row>
    <row r="31" spans="1:14" s="4" customFormat="1" ht="25.5" customHeight="1">
      <c r="A31" s="62" t="s">
        <v>19</v>
      </c>
      <c r="B31" s="62"/>
      <c r="C31" s="62"/>
      <c r="D31" s="117">
        <v>40082</v>
      </c>
      <c r="E31" s="117"/>
      <c r="F31" s="17"/>
      <c r="G31" s="17"/>
      <c r="H31" s="26"/>
      <c r="I31" s="24"/>
      <c r="J31" s="24"/>
      <c r="K31" s="24"/>
      <c r="L31" s="27"/>
      <c r="M31" s="27"/>
      <c r="N31" s="27"/>
    </row>
    <row r="32" spans="1:11" s="4" customFormat="1" ht="12.75" customHeight="1">
      <c r="A32" s="63" t="s">
        <v>27</v>
      </c>
      <c r="B32" s="63"/>
      <c r="C32" s="63"/>
      <c r="D32" s="63"/>
      <c r="E32" s="63"/>
      <c r="F32" s="28"/>
      <c r="G32" s="28"/>
      <c r="H32" s="28"/>
      <c r="I32" s="28"/>
      <c r="J32" s="28"/>
      <c r="K32" s="28"/>
    </row>
    <row r="33" spans="1:5" s="4" customFormat="1" ht="12.75">
      <c r="A33" s="63"/>
      <c r="B33" s="63"/>
      <c r="C33" s="63"/>
      <c r="D33" s="63"/>
      <c r="E33" s="63"/>
    </row>
  </sheetData>
  <sheetProtection/>
  <mergeCells count="33">
    <mergeCell ref="A20:B20"/>
    <mergeCell ref="A21:B21"/>
    <mergeCell ref="A23:A24"/>
    <mergeCell ref="B23:B24"/>
    <mergeCell ref="C22:E22"/>
    <mergeCell ref="A31:C31"/>
    <mergeCell ref="D31:E31"/>
    <mergeCell ref="A32:E33"/>
    <mergeCell ref="A27:A28"/>
    <mergeCell ref="B27:B28"/>
    <mergeCell ref="A25:A26"/>
    <mergeCell ref="B25:B26"/>
    <mergeCell ref="A19:B19"/>
    <mergeCell ref="A13:A14"/>
    <mergeCell ref="B13:B14"/>
    <mergeCell ref="A15:E15"/>
    <mergeCell ref="A16:B16"/>
    <mergeCell ref="C16:E16"/>
    <mergeCell ref="A17:B17"/>
    <mergeCell ref="C8:E8"/>
    <mergeCell ref="A9:A10"/>
    <mergeCell ref="B9:B10"/>
    <mergeCell ref="A18:B18"/>
    <mergeCell ref="A11:A12"/>
    <mergeCell ref="B11:B12"/>
    <mergeCell ref="A1:E1"/>
    <mergeCell ref="A2:B2"/>
    <mergeCell ref="C2:E2"/>
    <mergeCell ref="A3:B3"/>
    <mergeCell ref="A4:B4"/>
    <mergeCell ref="A5:B5"/>
    <mergeCell ref="A6:B6"/>
    <mergeCell ref="A7:B7"/>
  </mergeCells>
  <hyperlinks>
    <hyperlink ref="A32" r:id="rId1" display="mailto:mopt82@mail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39" sqref="C39"/>
    </sheetView>
  </sheetViews>
  <sheetFormatPr defaultColWidth="9.00390625" defaultRowHeight="12.75"/>
  <cols>
    <col min="1" max="1" width="25.625" style="4" bestFit="1" customWidth="1"/>
    <col min="2" max="2" width="11.25390625" style="4" customWidth="1"/>
    <col min="3" max="3" width="23.25390625" style="24" customWidth="1"/>
    <col min="4" max="4" width="5.00390625" style="4" bestFit="1" customWidth="1"/>
    <col min="5" max="5" width="4.875" style="4" bestFit="1" customWidth="1"/>
    <col min="6" max="6" width="5.125" style="4" bestFit="1" customWidth="1"/>
    <col min="7" max="7" width="4.875" style="4" bestFit="1" customWidth="1"/>
    <col min="8" max="8" width="5.125" style="4" bestFit="1" customWidth="1"/>
    <col min="9" max="9" width="4.875" style="4" bestFit="1" customWidth="1"/>
    <col min="10" max="10" width="5.125" style="4" bestFit="1" customWidth="1"/>
    <col min="11" max="16384" width="12.00390625" style="4" customWidth="1"/>
  </cols>
  <sheetData>
    <row r="1" spans="1:8" s="30" customFormat="1" ht="18" customHeight="1" thickBot="1">
      <c r="A1" s="72" t="s">
        <v>37</v>
      </c>
      <c r="B1" s="73"/>
      <c r="C1" s="74"/>
      <c r="D1" s="29"/>
      <c r="E1" s="29"/>
      <c r="F1" s="29"/>
      <c r="G1" s="29"/>
      <c r="H1" s="29"/>
    </row>
    <row r="2" spans="1:3" s="5" customFormat="1" ht="13.5" thickBot="1">
      <c r="A2" s="64" t="s">
        <v>2</v>
      </c>
      <c r="B2" s="65"/>
      <c r="C2" s="25">
        <v>564</v>
      </c>
    </row>
    <row r="3" spans="1:3" s="6" customFormat="1" ht="13.5" customHeight="1" thickBot="1">
      <c r="A3" s="64" t="s">
        <v>3</v>
      </c>
      <c r="B3" s="65"/>
      <c r="C3" s="15">
        <v>1</v>
      </c>
    </row>
    <row r="4" spans="1:9" s="2" customFormat="1" ht="21" customHeight="1" thickBot="1">
      <c r="A4" s="64" t="s">
        <v>0</v>
      </c>
      <c r="B4" s="65"/>
      <c r="C4" s="31" t="s">
        <v>38</v>
      </c>
      <c r="D4" s="32"/>
      <c r="E4" s="32"/>
      <c r="F4" s="32"/>
      <c r="G4" s="32"/>
      <c r="H4" s="32"/>
      <c r="I4" s="32"/>
    </row>
    <row r="5" spans="1:3" s="2" customFormat="1" ht="12" thickBot="1">
      <c r="A5" s="64" t="s">
        <v>1</v>
      </c>
      <c r="B5" s="65"/>
      <c r="C5" s="7">
        <v>39473</v>
      </c>
    </row>
    <row r="6" spans="1:3" s="6" customFormat="1" ht="13.5" customHeight="1" thickBot="1">
      <c r="A6" s="64" t="s">
        <v>4</v>
      </c>
      <c r="B6" s="65"/>
      <c r="C6" s="8">
        <v>1</v>
      </c>
    </row>
    <row r="7" spans="1:3" s="6" customFormat="1" ht="13.5" customHeight="1" thickBot="1">
      <c r="A7" s="64" t="s">
        <v>12</v>
      </c>
      <c r="B7" s="65"/>
      <c r="C7" s="8" t="s">
        <v>23</v>
      </c>
    </row>
    <row r="8" spans="1:3" s="6" customFormat="1" ht="12" thickBot="1">
      <c r="A8" s="9" t="s">
        <v>8</v>
      </c>
      <c r="B8" s="10" t="s">
        <v>9</v>
      </c>
      <c r="C8" s="8" t="s">
        <v>20</v>
      </c>
    </row>
    <row r="9" spans="1:3" s="3" customFormat="1" ht="12" thickBot="1">
      <c r="A9" s="87" t="s">
        <v>39</v>
      </c>
      <c r="B9" s="87" t="s">
        <v>11</v>
      </c>
      <c r="C9" s="48">
        <v>0.3125</v>
      </c>
    </row>
    <row r="10" spans="1:3" s="3" customFormat="1" ht="12" thickBot="1">
      <c r="A10" s="88"/>
      <c r="B10" s="88"/>
      <c r="C10" s="36">
        <f>C9+TIME(0,10,0)</f>
        <v>0.3194444444444444</v>
      </c>
    </row>
    <row r="11" spans="1:3" s="3" customFormat="1" ht="12" thickBot="1">
      <c r="A11" s="89" t="s">
        <v>35</v>
      </c>
      <c r="B11" s="87"/>
      <c r="C11" s="33">
        <f>C10+TIME(0,45,0)</f>
        <v>0.3506944444444444</v>
      </c>
    </row>
    <row r="12" spans="1:3" s="3" customFormat="1" ht="12" thickBot="1">
      <c r="A12" s="88"/>
      <c r="B12" s="88"/>
      <c r="C12" s="33">
        <f>C11+TIME(0,5,0)</f>
        <v>0.35416666666666663</v>
      </c>
    </row>
    <row r="13" spans="1:3" s="3" customFormat="1" ht="12" thickBot="1">
      <c r="A13" s="89" t="s">
        <v>14</v>
      </c>
      <c r="B13" s="87" t="s">
        <v>10</v>
      </c>
      <c r="C13" s="33">
        <f>C12+TIME(0,30,0)</f>
        <v>0.37499999999999994</v>
      </c>
    </row>
    <row r="14" spans="1:3" s="3" customFormat="1" ht="12" thickBot="1">
      <c r="A14" s="92"/>
      <c r="B14" s="88"/>
      <c r="C14" s="33">
        <f>C13+TIME(0,10,0)</f>
        <v>0.38194444444444436</v>
      </c>
    </row>
    <row r="15" spans="1:3" s="3" customFormat="1" ht="12" thickBot="1">
      <c r="A15" s="87" t="s">
        <v>15</v>
      </c>
      <c r="B15" s="87" t="s">
        <v>11</v>
      </c>
      <c r="C15" s="33">
        <f>C14+TIME(1,2,0)</f>
        <v>0.42499999999999993</v>
      </c>
    </row>
    <row r="16" spans="1:3" s="3" customFormat="1" ht="12" thickBot="1">
      <c r="A16" s="88"/>
      <c r="B16" s="88"/>
      <c r="C16" s="33">
        <f>C15+TIME(0,5,0)</f>
        <v>0.42847222222222214</v>
      </c>
    </row>
    <row r="17" spans="1:3" s="3" customFormat="1" ht="12" thickBot="1">
      <c r="A17" s="87" t="s">
        <v>40</v>
      </c>
      <c r="B17" s="87" t="s">
        <v>10</v>
      </c>
      <c r="C17" s="33">
        <f>C16+TIME(0,27,0)</f>
        <v>0.44722222222222213</v>
      </c>
    </row>
    <row r="18" spans="1:3" s="3" customFormat="1" ht="12" thickBot="1">
      <c r="A18" s="88"/>
      <c r="B18" s="88"/>
      <c r="C18" s="33">
        <f>C17+TIME(0,5,0)</f>
        <v>0.45069444444444434</v>
      </c>
    </row>
    <row r="19" spans="1:8" s="30" customFormat="1" ht="18" customHeight="1" thickBot="1">
      <c r="A19" s="72" t="s">
        <v>41</v>
      </c>
      <c r="B19" s="73"/>
      <c r="C19" s="74"/>
      <c r="D19" s="29"/>
      <c r="E19" s="29"/>
      <c r="F19" s="29"/>
      <c r="G19" s="29"/>
      <c r="H19" s="29"/>
    </row>
    <row r="20" spans="1:3" s="5" customFormat="1" ht="13.5" thickBot="1">
      <c r="A20" s="64" t="s">
        <v>2</v>
      </c>
      <c r="B20" s="65"/>
      <c r="C20" s="25">
        <v>564</v>
      </c>
    </row>
    <row r="21" spans="1:3" s="6" customFormat="1" ht="13.5" customHeight="1" thickBot="1">
      <c r="A21" s="64" t="s">
        <v>3</v>
      </c>
      <c r="B21" s="65"/>
      <c r="C21" s="15">
        <v>1</v>
      </c>
    </row>
    <row r="22" spans="1:9" s="2" customFormat="1" ht="21" customHeight="1" thickBot="1">
      <c r="A22" s="64" t="s">
        <v>0</v>
      </c>
      <c r="B22" s="65"/>
      <c r="C22" s="31" t="s">
        <v>38</v>
      </c>
      <c r="D22" s="32"/>
      <c r="E22" s="32"/>
      <c r="F22" s="32"/>
      <c r="G22" s="32"/>
      <c r="H22" s="32"/>
      <c r="I22" s="32"/>
    </row>
    <row r="23" spans="1:3" s="2" customFormat="1" ht="12" thickBot="1">
      <c r="A23" s="64" t="s">
        <v>1</v>
      </c>
      <c r="B23" s="65"/>
      <c r="C23" s="7">
        <v>39473</v>
      </c>
    </row>
    <row r="24" spans="1:3" s="6" customFormat="1" ht="13.5" customHeight="1" thickBot="1">
      <c r="A24" s="64" t="s">
        <v>4</v>
      </c>
      <c r="B24" s="65"/>
      <c r="C24" s="8">
        <v>1</v>
      </c>
    </row>
    <row r="25" spans="1:3" s="6" customFormat="1" ht="13.5" customHeight="1" thickBot="1">
      <c r="A25" s="64" t="s">
        <v>12</v>
      </c>
      <c r="B25" s="65"/>
      <c r="C25" s="8" t="s">
        <v>23</v>
      </c>
    </row>
    <row r="26" spans="1:3" s="6" customFormat="1" ht="12" thickBot="1">
      <c r="A26" s="9" t="s">
        <v>8</v>
      </c>
      <c r="B26" s="10" t="s">
        <v>9</v>
      </c>
      <c r="C26" s="8" t="s">
        <v>20</v>
      </c>
    </row>
    <row r="27" spans="1:3" s="3" customFormat="1" ht="12" thickBot="1">
      <c r="A27" s="87" t="s">
        <v>40</v>
      </c>
      <c r="B27" s="87" t="s">
        <v>10</v>
      </c>
      <c r="C27" s="48">
        <v>0.4756944444444444</v>
      </c>
    </row>
    <row r="28" spans="1:3" s="3" customFormat="1" ht="13.5" customHeight="1" thickBot="1">
      <c r="A28" s="88"/>
      <c r="B28" s="88"/>
      <c r="C28" s="36">
        <f>C27+TIME(0,10,0)</f>
        <v>0.48263888888888884</v>
      </c>
    </row>
    <row r="29" spans="1:3" s="3" customFormat="1" ht="13.5" customHeight="1" thickBot="1">
      <c r="A29" s="87" t="s">
        <v>15</v>
      </c>
      <c r="B29" s="87" t="s">
        <v>11</v>
      </c>
      <c r="C29" s="33">
        <f>C28+TIME(0,27,0)</f>
        <v>0.5013888888888889</v>
      </c>
    </row>
    <row r="30" spans="1:3" s="3" customFormat="1" ht="13.5" customHeight="1" thickBot="1">
      <c r="A30" s="88"/>
      <c r="B30" s="88"/>
      <c r="C30" s="33">
        <f>C29+TIME(0,5,0)</f>
        <v>0.5048611111111111</v>
      </c>
    </row>
    <row r="31" spans="1:3" s="3" customFormat="1" ht="13.5" customHeight="1" thickBot="1">
      <c r="A31" s="87" t="s">
        <v>14</v>
      </c>
      <c r="B31" s="87" t="s">
        <v>10</v>
      </c>
      <c r="C31" s="33">
        <f>C30+TIME(0,62,0)</f>
        <v>0.5479166666666666</v>
      </c>
    </row>
    <row r="32" spans="1:3" s="3" customFormat="1" ht="13.5" customHeight="1" thickBot="1">
      <c r="A32" s="88"/>
      <c r="B32" s="88"/>
      <c r="C32" s="33">
        <f>C31+TIME(0,10,0)</f>
        <v>0.554861111111111</v>
      </c>
    </row>
    <row r="33" spans="1:3" s="3" customFormat="1" ht="13.5" customHeight="1" thickBot="1">
      <c r="A33" s="87" t="s">
        <v>35</v>
      </c>
      <c r="B33" s="87" t="s">
        <v>11</v>
      </c>
      <c r="C33" s="33">
        <f>C32+TIME(0,30,0)</f>
        <v>0.5756944444444444</v>
      </c>
    </row>
    <row r="34" spans="1:3" s="3" customFormat="1" ht="13.5" customHeight="1" thickBot="1">
      <c r="A34" s="88"/>
      <c r="B34" s="88"/>
      <c r="C34" s="33">
        <f>C33+TIME(0,5,0)</f>
        <v>0.5791666666666666</v>
      </c>
    </row>
    <row r="35" spans="1:3" s="3" customFormat="1" ht="13.5" customHeight="1" thickBot="1">
      <c r="A35" s="87" t="s">
        <v>39</v>
      </c>
      <c r="B35" s="87" t="s">
        <v>11</v>
      </c>
      <c r="C35" s="33">
        <f>C34+TIME(0,45,0)</f>
        <v>0.6104166666666666</v>
      </c>
    </row>
    <row r="36" spans="1:3" s="3" customFormat="1" ht="13.5" customHeight="1" thickBot="1">
      <c r="A36" s="88"/>
      <c r="B36" s="88"/>
      <c r="C36" s="33">
        <f>C35+TIME(0,5,0)</f>
        <v>0.6138888888888888</v>
      </c>
    </row>
    <row r="37" spans="3:10" ht="12.75">
      <c r="C37" s="49"/>
      <c r="D37" s="50"/>
      <c r="E37" s="50"/>
      <c r="F37" s="50"/>
      <c r="G37" s="50"/>
      <c r="H37" s="50"/>
      <c r="I37" s="50"/>
      <c r="J37" s="50"/>
    </row>
    <row r="38" spans="4:7" ht="12.75">
      <c r="D38" s="24"/>
      <c r="G38" s="24"/>
    </row>
    <row r="39" spans="1:14" ht="25.5" customHeight="1">
      <c r="A39" s="103" t="s">
        <v>19</v>
      </c>
      <c r="B39" s="103"/>
      <c r="C39" s="46">
        <v>40082</v>
      </c>
      <c r="D39" s="17"/>
      <c r="E39" s="17"/>
      <c r="F39" s="17"/>
      <c r="H39" s="26"/>
      <c r="I39" s="24"/>
      <c r="J39" s="24"/>
      <c r="K39" s="24"/>
      <c r="L39" s="27"/>
      <c r="M39" s="27"/>
      <c r="N39" s="27"/>
    </row>
    <row r="40" spans="1:11" ht="12.75" customHeight="1">
      <c r="A40" s="63" t="s">
        <v>27</v>
      </c>
      <c r="B40" s="63"/>
      <c r="C40" s="63"/>
      <c r="D40" s="28"/>
      <c r="E40" s="28"/>
      <c r="F40" s="28"/>
      <c r="G40" s="28"/>
      <c r="H40" s="28"/>
      <c r="I40" s="28"/>
      <c r="J40" s="28"/>
      <c r="K40" s="28"/>
    </row>
    <row r="41" spans="1:3" ht="12.75">
      <c r="A41" s="63"/>
      <c r="B41" s="63"/>
      <c r="C41" s="63"/>
    </row>
  </sheetData>
  <mergeCells count="36">
    <mergeCell ref="A39:B39"/>
    <mergeCell ref="A40:C41"/>
    <mergeCell ref="A19:C19"/>
    <mergeCell ref="A20:B20"/>
    <mergeCell ref="A21:B21"/>
    <mergeCell ref="A22:B22"/>
    <mergeCell ref="A23:B23"/>
    <mergeCell ref="A24:B24"/>
    <mergeCell ref="A25:B25"/>
    <mergeCell ref="B33:B34"/>
    <mergeCell ref="B35:B36"/>
    <mergeCell ref="B15:B16"/>
    <mergeCell ref="B17:B18"/>
    <mergeCell ref="B27:B28"/>
    <mergeCell ref="B31:B32"/>
    <mergeCell ref="B29:B30"/>
    <mergeCell ref="A33:A34"/>
    <mergeCell ref="A1:C1"/>
    <mergeCell ref="A2:B2"/>
    <mergeCell ref="A3:B3"/>
    <mergeCell ref="A4:B4"/>
    <mergeCell ref="B9:B10"/>
    <mergeCell ref="B11:B12"/>
    <mergeCell ref="B13:B14"/>
    <mergeCell ref="A6:B6"/>
    <mergeCell ref="A7:B7"/>
    <mergeCell ref="A27:A28"/>
    <mergeCell ref="A5:B5"/>
    <mergeCell ref="A35:A36"/>
    <mergeCell ref="A29:A30"/>
    <mergeCell ref="A9:A10"/>
    <mergeCell ref="A11:A12"/>
    <mergeCell ref="A13:A14"/>
    <mergeCell ref="A15:A16"/>
    <mergeCell ref="A17:A18"/>
    <mergeCell ref="A31:A32"/>
  </mergeCells>
  <hyperlinks>
    <hyperlink ref="A40" r:id="rId1" display="mailto:mopt82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DA</cp:lastModifiedBy>
  <dcterms:created xsi:type="dcterms:W3CDTF">2004-06-08T11:13:44Z</dcterms:created>
  <dcterms:modified xsi:type="dcterms:W3CDTF">2009-09-27T22:35:52Z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